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0520" windowHeight="10170" firstSheet="7" activeTab="7"/>
  </bookViews>
  <sheets>
    <sheet name="расчеты" sheetId="1" r:id="rId1"/>
    <sheet name="лаборатория" sheetId="2" r:id="rId2"/>
    <sheet name="затраты" sheetId="3" r:id="rId3"/>
    <sheet name="УЗИ и рентген" sheetId="4" r:id="rId4"/>
    <sheet name="расчет по специалистам" sheetId="5" r:id="rId5"/>
    <sheet name="эндоскопия" sheetId="6" r:id="rId6"/>
    <sheet name="стоим-ть медосмотров" sheetId="7" r:id="rId7"/>
    <sheet name="прейскурант" sheetId="8" r:id="rId8"/>
    <sheet name="перечень" sheetId="9" r:id="rId9"/>
    <sheet name="Лист1" sheetId="16" r:id="rId10"/>
    <sheet name="Лист2" sheetId="17" r:id="rId11"/>
  </sheets>
  <definedNames>
    <definedName name="_xlnm.Print_Area" localSheetId="2">затраты!$A$1:$H$167</definedName>
    <definedName name="_xlnm.Print_Area" localSheetId="1">лаборатория!$A$1:$L$286</definedName>
  </definedNames>
  <calcPr calcId="124519" calcMode="manual" refMode="R1C1"/>
</workbook>
</file>

<file path=xl/calcChain.xml><?xml version="1.0" encoding="utf-8"?>
<calcChain xmlns="http://schemas.openxmlformats.org/spreadsheetml/2006/main">
  <c r="I244" i="7"/>
  <c r="H244"/>
  <c r="G244"/>
  <c r="F248" i="1"/>
  <c r="E248"/>
  <c r="H248" s="1"/>
  <c r="G203" i="7" l="1"/>
  <c r="H203"/>
  <c r="I149"/>
  <c r="H149"/>
  <c r="G149"/>
  <c r="I92"/>
  <c r="H92"/>
  <c r="G92"/>
  <c r="I34"/>
  <c r="H34"/>
  <c r="G34"/>
  <c r="F321" i="1" l="1"/>
  <c r="H321" s="1"/>
  <c r="F206"/>
  <c r="F207" s="1"/>
  <c r="F213"/>
  <c r="E213"/>
  <c r="D192"/>
  <c r="D185"/>
  <c r="D186" s="1"/>
  <c r="D187" s="1"/>
  <c r="C188"/>
  <c r="C192"/>
  <c r="C185"/>
  <c r="C186" s="1"/>
  <c r="C21"/>
  <c r="C14"/>
  <c r="C15" s="1"/>
  <c r="C16" s="1"/>
  <c r="H53" i="5"/>
  <c r="J53" s="1"/>
  <c r="D53"/>
  <c r="G51"/>
  <c r="D51"/>
  <c r="H51" s="1"/>
  <c r="D49"/>
  <c r="H49" s="1"/>
  <c r="G49"/>
  <c r="D21" i="1"/>
  <c r="D14"/>
  <c r="D15" s="1"/>
  <c r="C310"/>
  <c r="C302"/>
  <c r="C303" s="1"/>
  <c r="E302"/>
  <c r="E303" s="1"/>
  <c r="J321" l="1"/>
  <c r="K321" s="1"/>
  <c r="F208"/>
  <c r="F210" s="1"/>
  <c r="F214" s="1"/>
  <c r="F218" s="1"/>
  <c r="D189"/>
  <c r="D193" s="1"/>
  <c r="D197" s="1"/>
  <c r="C187"/>
  <c r="C189" s="1"/>
  <c r="C193" s="1"/>
  <c r="C197" s="1"/>
  <c r="C304"/>
  <c r="C307" s="1"/>
  <c r="C311" s="1"/>
  <c r="C315" s="1"/>
  <c r="C319" s="1"/>
  <c r="E320" s="1"/>
  <c r="D16"/>
  <c r="D18" s="1"/>
  <c r="D22" s="1"/>
  <c r="D26" s="1"/>
  <c r="J51" i="5"/>
  <c r="K51" s="1"/>
  <c r="E304" i="1"/>
  <c r="E307" s="1"/>
  <c r="K49" i="5"/>
  <c r="J49"/>
  <c r="K53"/>
  <c r="C18" i="1"/>
  <c r="C22" s="1"/>
  <c r="C26" s="1"/>
  <c r="G10" i="5"/>
  <c r="D10"/>
  <c r="H10" l="1"/>
  <c r="J10" s="1"/>
  <c r="K10" s="1"/>
  <c r="F87" i="3"/>
  <c r="L443" i="1"/>
  <c r="N443" s="1"/>
  <c r="N447"/>
  <c r="N446"/>
  <c r="N445"/>
  <c r="N444"/>
  <c r="G73" i="4"/>
  <c r="D73"/>
  <c r="E430" i="1"/>
  <c r="C430"/>
  <c r="E422"/>
  <c r="E423" s="1"/>
  <c r="C422"/>
  <c r="C423" s="1"/>
  <c r="C334" i="8"/>
  <c r="O402" i="1"/>
  <c r="Q402" s="1"/>
  <c r="C396"/>
  <c r="C392"/>
  <c r="C388"/>
  <c r="C389" s="1"/>
  <c r="C390" s="1"/>
  <c r="C358" i="8"/>
  <c r="C356"/>
  <c r="C355"/>
  <c r="C354"/>
  <c r="C350"/>
  <c r="C349"/>
  <c r="C347"/>
  <c r="C346"/>
  <c r="C344"/>
  <c r="C343"/>
  <c r="C342"/>
  <c r="C341"/>
  <c r="C339"/>
  <c r="C338"/>
  <c r="C336"/>
  <c r="C332"/>
  <c r="C330"/>
  <c r="C328"/>
  <c r="C326"/>
  <c r="C324"/>
  <c r="C322"/>
  <c r="C320"/>
  <c r="C318"/>
  <c r="C316"/>
  <c r="C314"/>
  <c r="C312"/>
  <c r="C310"/>
  <c r="C309"/>
  <c r="C306"/>
  <c r="C304"/>
  <c r="C302"/>
  <c r="C301"/>
  <c r="C299"/>
  <c r="C297"/>
  <c r="C296"/>
  <c r="C295"/>
  <c r="C123"/>
  <c r="L32" i="6"/>
  <c r="K32"/>
  <c r="I32"/>
  <c r="H32"/>
  <c r="G32"/>
  <c r="E32"/>
  <c r="D32"/>
  <c r="E21"/>
  <c r="C21"/>
  <c r="E13"/>
  <c r="E14" s="1"/>
  <c r="C13"/>
  <c r="C14" s="1"/>
  <c r="F282" i="2"/>
  <c r="F284" s="1"/>
  <c r="F277"/>
  <c r="F279" s="1"/>
  <c r="F272"/>
  <c r="F274" s="1"/>
  <c r="F267"/>
  <c r="F269" s="1"/>
  <c r="F262"/>
  <c r="F264" s="1"/>
  <c r="F258"/>
  <c r="F259" s="1"/>
  <c r="E250"/>
  <c r="F250" s="1"/>
  <c r="F249"/>
  <c r="F248"/>
  <c r="F251" s="1"/>
  <c r="F253" s="1"/>
  <c r="F247"/>
  <c r="F241"/>
  <c r="F240"/>
  <c r="F242" s="1"/>
  <c r="F244" s="1"/>
  <c r="F233"/>
  <c r="F232"/>
  <c r="F234" s="1"/>
  <c r="F236" s="1"/>
  <c r="F226"/>
  <c r="F225"/>
  <c r="F224"/>
  <c r="F227" s="1"/>
  <c r="F229" s="1"/>
  <c r="F218"/>
  <c r="F217"/>
  <c r="F219" s="1"/>
  <c r="F221" s="1"/>
  <c r="F216"/>
  <c r="F206"/>
  <c r="F205"/>
  <c r="F204"/>
  <c r="F207" s="1"/>
  <c r="F209" s="1"/>
  <c r="F198"/>
  <c r="F197"/>
  <c r="F196"/>
  <c r="F195"/>
  <c r="F199" s="1"/>
  <c r="F201" s="1"/>
  <c r="F190"/>
  <c r="F192" s="1"/>
  <c r="F189"/>
  <c r="F186"/>
  <c r="E185"/>
  <c r="F185" s="1"/>
  <c r="F184"/>
  <c r="F183"/>
  <c r="F178"/>
  <c r="F180" s="1"/>
  <c r="F170"/>
  <c r="F169"/>
  <c r="F168"/>
  <c r="F167"/>
  <c r="F166"/>
  <c r="F165"/>
  <c r="F171" s="1"/>
  <c r="F173" s="1"/>
  <c r="F159"/>
  <c r="F158"/>
  <c r="F157"/>
  <c r="F156"/>
  <c r="F155"/>
  <c r="F154"/>
  <c r="F153"/>
  <c r="F160" s="1"/>
  <c r="F162" s="1"/>
  <c r="F147"/>
  <c r="F146"/>
  <c r="F145"/>
  <c r="F148" s="1"/>
  <c r="F150" s="1"/>
  <c r="F142"/>
  <c r="F139"/>
  <c r="F136"/>
  <c r="E127"/>
  <c r="F127" s="1"/>
  <c r="F126"/>
  <c r="F125"/>
  <c r="F124"/>
  <c r="F123"/>
  <c r="F122"/>
  <c r="F121"/>
  <c r="F120"/>
  <c r="F119"/>
  <c r="F118"/>
  <c r="F117"/>
  <c r="F128" s="1"/>
  <c r="F130" s="1"/>
  <c r="F351" i="1"/>
  <c r="E351"/>
  <c r="D351"/>
  <c r="C351"/>
  <c r="F344"/>
  <c r="F345" s="1"/>
  <c r="E344"/>
  <c r="E345" s="1"/>
  <c r="D344"/>
  <c r="D345" s="1"/>
  <c r="C344"/>
  <c r="C345" s="1"/>
  <c r="P236" i="4"/>
  <c r="F236" s="1"/>
  <c r="P234"/>
  <c r="F234" s="1"/>
  <c r="P233"/>
  <c r="F233" s="1"/>
  <c r="P231"/>
  <c r="F231" s="1"/>
  <c r="E231"/>
  <c r="P229"/>
  <c r="F229" s="1"/>
  <c r="P228"/>
  <c r="F228" s="1"/>
  <c r="P227"/>
  <c r="F227" s="1"/>
  <c r="P226"/>
  <c r="F226" s="1"/>
  <c r="P225"/>
  <c r="F225" s="1"/>
  <c r="D225"/>
  <c r="P224"/>
  <c r="F224"/>
  <c r="P223"/>
  <c r="F223" s="1"/>
  <c r="P222"/>
  <c r="F222" s="1"/>
  <c r="P220"/>
  <c r="F220" s="1"/>
  <c r="D220"/>
  <c r="P218"/>
  <c r="F218" s="1"/>
  <c r="P217"/>
  <c r="F217" s="1"/>
  <c r="D217"/>
  <c r="D218" s="1"/>
  <c r="P215"/>
  <c r="F215" s="1"/>
  <c r="E215"/>
  <c r="D215"/>
  <c r="P213"/>
  <c r="F213" s="1"/>
  <c r="E213"/>
  <c r="D213"/>
  <c r="P212"/>
  <c r="F212" s="1"/>
  <c r="E212"/>
  <c r="D212"/>
  <c r="P210"/>
  <c r="F210" s="1"/>
  <c r="P209"/>
  <c r="F209" s="1"/>
  <c r="P207"/>
  <c r="F207" s="1"/>
  <c r="E207"/>
  <c r="D207"/>
  <c r="P206"/>
  <c r="F206" s="1"/>
  <c r="E206"/>
  <c r="D206"/>
  <c r="P205"/>
  <c r="F205" s="1"/>
  <c r="E205"/>
  <c r="D205"/>
  <c r="P204"/>
  <c r="F204" s="1"/>
  <c r="E204"/>
  <c r="D204"/>
  <c r="P202"/>
  <c r="F202" s="1"/>
  <c r="E202"/>
  <c r="D202"/>
  <c r="P201"/>
  <c r="F201" s="1"/>
  <c r="E201"/>
  <c r="D201"/>
  <c r="P199"/>
  <c r="F199" s="1"/>
  <c r="E199"/>
  <c r="D199"/>
  <c r="P197"/>
  <c r="F197" s="1"/>
  <c r="E197"/>
  <c r="P196"/>
  <c r="F196" s="1"/>
  <c r="P195"/>
  <c r="F195" s="1"/>
  <c r="E195"/>
  <c r="P194"/>
  <c r="F194" s="1"/>
  <c r="E194"/>
  <c r="P193"/>
  <c r="F193" s="1"/>
  <c r="E193"/>
  <c r="P191"/>
  <c r="F191" s="1"/>
  <c r="E191"/>
  <c r="D191"/>
  <c r="P189"/>
  <c r="F189" s="1"/>
  <c r="E189"/>
  <c r="D189"/>
  <c r="P187"/>
  <c r="F187" s="1"/>
  <c r="E187"/>
  <c r="D187"/>
  <c r="P186"/>
  <c r="F186" s="1"/>
  <c r="P185"/>
  <c r="F185" s="1"/>
  <c r="E185"/>
  <c r="D185"/>
  <c r="P183"/>
  <c r="F183" s="1"/>
  <c r="E183"/>
  <c r="D183"/>
  <c r="P182"/>
  <c r="F182" s="1"/>
  <c r="P181"/>
  <c r="F181" s="1"/>
  <c r="E181"/>
  <c r="D181"/>
  <c r="D182" s="1"/>
  <c r="P180"/>
  <c r="F180" s="1"/>
  <c r="E180"/>
  <c r="D180"/>
  <c r="P179"/>
  <c r="F179" s="1"/>
  <c r="E179"/>
  <c r="P178"/>
  <c r="F178" s="1"/>
  <c r="D178"/>
  <c r="P177"/>
  <c r="F177" s="1"/>
  <c r="D177"/>
  <c r="P176"/>
  <c r="F176" s="1"/>
  <c r="E176"/>
  <c r="D176"/>
  <c r="P175"/>
  <c r="F175" s="1"/>
  <c r="E175"/>
  <c r="D175"/>
  <c r="P174"/>
  <c r="F174" s="1"/>
  <c r="P173"/>
  <c r="F173" s="1"/>
  <c r="E173"/>
  <c r="D173"/>
  <c r="D174" s="1"/>
  <c r="P172"/>
  <c r="F172" s="1"/>
  <c r="P170"/>
  <c r="F170" s="1"/>
  <c r="E170"/>
  <c r="D170"/>
  <c r="P169"/>
  <c r="F169" s="1"/>
  <c r="E169"/>
  <c r="D169"/>
  <c r="P167"/>
  <c r="F167" s="1"/>
  <c r="E167"/>
  <c r="D167"/>
  <c r="P165"/>
  <c r="F165" s="1"/>
  <c r="E165"/>
  <c r="D165"/>
  <c r="P163"/>
  <c r="F163" s="1"/>
  <c r="E163"/>
  <c r="D163"/>
  <c r="P161"/>
  <c r="F161" s="1"/>
  <c r="P160"/>
  <c r="F160" s="1"/>
  <c r="P158"/>
  <c r="F158" s="1"/>
  <c r="P156"/>
  <c r="F156" s="1"/>
  <c r="E156"/>
  <c r="D156"/>
  <c r="P154"/>
  <c r="F154" s="1"/>
  <c r="E154"/>
  <c r="D154"/>
  <c r="P152"/>
  <c r="F152" s="1"/>
  <c r="P151"/>
  <c r="F151" s="1"/>
  <c r="D151"/>
  <c r="P150"/>
  <c r="F150" s="1"/>
  <c r="D150"/>
  <c r="P148"/>
  <c r="F148" s="1"/>
  <c r="D148"/>
  <c r="P147"/>
  <c r="F147" s="1"/>
  <c r="D147"/>
  <c r="P145"/>
  <c r="F145" s="1"/>
  <c r="P143"/>
  <c r="F143" s="1"/>
  <c r="P142"/>
  <c r="F142" s="1"/>
  <c r="P140"/>
  <c r="F140" s="1"/>
  <c r="P139"/>
  <c r="F139" s="1"/>
  <c r="P138"/>
  <c r="F138" s="1"/>
  <c r="P136"/>
  <c r="F136" s="1"/>
  <c r="P134"/>
  <c r="F134" s="1"/>
  <c r="P132"/>
  <c r="F132" s="1"/>
  <c r="P129"/>
  <c r="D129"/>
  <c r="D101"/>
  <c r="B101"/>
  <c r="D93"/>
  <c r="D94" s="1"/>
  <c r="B93"/>
  <c r="B94" s="1"/>
  <c r="E21"/>
  <c r="D21"/>
  <c r="C21"/>
  <c r="B21"/>
  <c r="E14"/>
  <c r="E15" s="1"/>
  <c r="D14"/>
  <c r="D15" s="1"/>
  <c r="C14"/>
  <c r="C15" s="1"/>
  <c r="B14"/>
  <c r="B15" s="1"/>
  <c r="F14" i="1"/>
  <c r="F15" s="1"/>
  <c r="F21"/>
  <c r="F36"/>
  <c r="F37" s="1"/>
  <c r="F43"/>
  <c r="F57"/>
  <c r="F58" s="1"/>
  <c r="F59" s="1"/>
  <c r="F61" s="1"/>
  <c r="F64"/>
  <c r="F78"/>
  <c r="F79" s="1"/>
  <c r="F80" s="1"/>
  <c r="F82" s="1"/>
  <c r="F85"/>
  <c r="F99"/>
  <c r="F100" s="1"/>
  <c r="F106"/>
  <c r="F141"/>
  <c r="F142" s="1"/>
  <c r="F148"/>
  <c r="F185"/>
  <c r="F186" s="1"/>
  <c r="F192"/>
  <c r="F273"/>
  <c r="F274" s="1"/>
  <c r="F275" s="1"/>
  <c r="F277" s="1"/>
  <c r="F280"/>
  <c r="F151" i="3"/>
  <c r="E85" i="1"/>
  <c r="F138" i="3"/>
  <c r="F128"/>
  <c r="F116"/>
  <c r="F107"/>
  <c r="F97"/>
  <c r="F76"/>
  <c r="F66"/>
  <c r="F56"/>
  <c r="F47"/>
  <c r="F36"/>
  <c r="F26"/>
  <c r="F16"/>
  <c r="F90" i="2"/>
  <c r="D89"/>
  <c r="I89" s="1"/>
  <c r="D87"/>
  <c r="F83"/>
  <c r="D83"/>
  <c r="I83" s="1"/>
  <c r="D82"/>
  <c r="D81"/>
  <c r="F76"/>
  <c r="F74"/>
  <c r="D72"/>
  <c r="D64"/>
  <c r="D60"/>
  <c r="H58"/>
  <c r="H56"/>
  <c r="D52"/>
  <c r="H46"/>
  <c r="D46"/>
  <c r="H44"/>
  <c r="D44"/>
  <c r="H42"/>
  <c r="F42"/>
  <c r="H40"/>
  <c r="F36"/>
  <c r="D33"/>
  <c r="H32"/>
  <c r="E21"/>
  <c r="C21"/>
  <c r="E14"/>
  <c r="E15" s="1"/>
  <c r="C14"/>
  <c r="C15" s="1"/>
  <c r="E310" i="1"/>
  <c r="E311" s="1"/>
  <c r="E315" s="1"/>
  <c r="E280"/>
  <c r="D280"/>
  <c r="C280"/>
  <c r="E273"/>
  <c r="E274" s="1"/>
  <c r="D273"/>
  <c r="D274" s="1"/>
  <c r="C273"/>
  <c r="C274" s="1"/>
  <c r="D213"/>
  <c r="C213"/>
  <c r="E206"/>
  <c r="E207" s="1"/>
  <c r="D206"/>
  <c r="D207" s="1"/>
  <c r="C206"/>
  <c r="C207" s="1"/>
  <c r="E192"/>
  <c r="E185"/>
  <c r="E186" s="1"/>
  <c r="D170"/>
  <c r="C170"/>
  <c r="D163"/>
  <c r="D164" s="1"/>
  <c r="C163"/>
  <c r="C164" s="1"/>
  <c r="E148"/>
  <c r="D148"/>
  <c r="C148"/>
  <c r="E141"/>
  <c r="E142" s="1"/>
  <c r="D141"/>
  <c r="D142" s="1"/>
  <c r="C141"/>
  <c r="C142" s="1"/>
  <c r="E106"/>
  <c r="D106"/>
  <c r="C106"/>
  <c r="E99"/>
  <c r="E100" s="1"/>
  <c r="D99"/>
  <c r="D100" s="1"/>
  <c r="C99"/>
  <c r="C100" s="1"/>
  <c r="D85"/>
  <c r="C85"/>
  <c r="D78"/>
  <c r="D79" s="1"/>
  <c r="C78"/>
  <c r="C79" s="1"/>
  <c r="E64"/>
  <c r="D64"/>
  <c r="C64"/>
  <c r="E57"/>
  <c r="E58" s="1"/>
  <c r="D57"/>
  <c r="D58" s="1"/>
  <c r="C57"/>
  <c r="C58" s="1"/>
  <c r="E43"/>
  <c r="D43"/>
  <c r="C43"/>
  <c r="E36"/>
  <c r="E37" s="1"/>
  <c r="D36"/>
  <c r="D37" s="1"/>
  <c r="C36"/>
  <c r="C37" s="1"/>
  <c r="E21"/>
  <c r="E14"/>
  <c r="E15" s="1"/>
  <c r="H73" i="4" l="1"/>
  <c r="J73" s="1"/>
  <c r="K73" s="1"/>
  <c r="C404" i="8" s="1"/>
  <c r="F320" i="1"/>
  <c r="H320" s="1"/>
  <c r="D319"/>
  <c r="F86"/>
  <c r="F90" s="1"/>
  <c r="F63" i="5" s="1"/>
  <c r="F65" s="1"/>
  <c r="G65" s="1"/>
  <c r="F65" i="1"/>
  <c r="F69" s="1"/>
  <c r="F21" i="5" s="1"/>
  <c r="G21" s="1"/>
  <c r="G225" i="4"/>
  <c r="G212"/>
  <c r="G213"/>
  <c r="E424" i="1"/>
  <c r="E427" s="1"/>
  <c r="E431" s="1"/>
  <c r="E436" s="1"/>
  <c r="C424"/>
  <c r="C427" s="1"/>
  <c r="C431" s="1"/>
  <c r="R402"/>
  <c r="S402" s="1"/>
  <c r="F281"/>
  <c r="F285" s="1"/>
  <c r="C393"/>
  <c r="C397" s="1"/>
  <c r="C402" s="1"/>
  <c r="E15" i="6"/>
  <c r="E18" s="1"/>
  <c r="E22" s="1"/>
  <c r="E27" s="1"/>
  <c r="C15"/>
  <c r="C18" s="1"/>
  <c r="C22" s="1"/>
  <c r="C27" s="1"/>
  <c r="F285" i="2"/>
  <c r="G63" i="5"/>
  <c r="D346" i="1"/>
  <c r="D348" s="1"/>
  <c r="D352" s="1"/>
  <c r="D356" s="1"/>
  <c r="F6" i="5" s="1"/>
  <c r="G6" s="1"/>
  <c r="F346" i="1"/>
  <c r="F348" s="1"/>
  <c r="F352" s="1"/>
  <c r="F356" s="1"/>
  <c r="F47" i="5" s="1"/>
  <c r="G47" s="1"/>
  <c r="C346" i="1"/>
  <c r="C348" s="1"/>
  <c r="C352" s="1"/>
  <c r="C356" s="1"/>
  <c r="C6" i="5" s="1"/>
  <c r="D6" s="1"/>
  <c r="E346" i="1"/>
  <c r="E348" s="1"/>
  <c r="E352" s="1"/>
  <c r="E356" s="1"/>
  <c r="C47" i="5" s="1"/>
  <c r="D47" s="1"/>
  <c r="H47" s="1"/>
  <c r="J47" s="1"/>
  <c r="G154" i="4"/>
  <c r="G156"/>
  <c r="G163"/>
  <c r="G165"/>
  <c r="G167"/>
  <c r="G206"/>
  <c r="G169"/>
  <c r="G176"/>
  <c r="G185"/>
  <c r="G207"/>
  <c r="G215"/>
  <c r="G181"/>
  <c r="G199"/>
  <c r="G187"/>
  <c r="G191"/>
  <c r="G205"/>
  <c r="G218"/>
  <c r="G170"/>
  <c r="G183"/>
  <c r="G189"/>
  <c r="G201"/>
  <c r="G204"/>
  <c r="G220"/>
  <c r="G173"/>
  <c r="G175"/>
  <c r="G180"/>
  <c r="G193"/>
  <c r="G202"/>
  <c r="B95"/>
  <c r="B98" s="1"/>
  <c r="B102" s="1"/>
  <c r="B106" s="1"/>
  <c r="I154"/>
  <c r="J154"/>
  <c r="C207" i="8" s="1"/>
  <c r="I156" i="4"/>
  <c r="J156" s="1"/>
  <c r="C209" i="8" s="1"/>
  <c r="I163" i="4"/>
  <c r="J163" s="1"/>
  <c r="C216" i="8" s="1"/>
  <c r="I165" i="4"/>
  <c r="J165"/>
  <c r="C218" i="8" s="1"/>
  <c r="I167" i="4"/>
  <c r="J167" s="1"/>
  <c r="C220" i="8" s="1"/>
  <c r="I169" i="4"/>
  <c r="J169" s="1"/>
  <c r="C222" i="8" s="1"/>
  <c r="I170" i="4"/>
  <c r="J170" s="1"/>
  <c r="C223" i="8" s="1"/>
  <c r="I176" i="4"/>
  <c r="J176" s="1"/>
  <c r="C229" i="8" s="1"/>
  <c r="I181" i="4"/>
  <c r="J181" s="1"/>
  <c r="C234" i="8" s="1"/>
  <c r="I183" i="4"/>
  <c r="J183" s="1"/>
  <c r="C236" i="8" s="1"/>
  <c r="I189" i="4"/>
  <c r="J189" s="1"/>
  <c r="C242" i="8" s="1"/>
  <c r="I201" i="4"/>
  <c r="J201" s="1"/>
  <c r="C254" i="8" s="1"/>
  <c r="I204" i="4"/>
  <c r="J204" s="1"/>
  <c r="C257" i="8" s="1"/>
  <c r="I220" i="4"/>
  <c r="J220" s="1"/>
  <c r="C273" i="8" s="1"/>
  <c r="D95" i="4"/>
  <c r="D98" s="1"/>
  <c r="D102" s="1"/>
  <c r="D106" s="1"/>
  <c r="I173"/>
  <c r="J173" s="1"/>
  <c r="C226" i="8" s="1"/>
  <c r="I175" i="4"/>
  <c r="J175" s="1"/>
  <c r="C228" i="8" s="1"/>
  <c r="I180" i="4"/>
  <c r="J180" s="1"/>
  <c r="C233" i="8" s="1"/>
  <c r="I185" i="4"/>
  <c r="J185" s="1"/>
  <c r="C238" i="8" s="1"/>
  <c r="I187" i="4"/>
  <c r="J187" s="1"/>
  <c r="C240" i="8" s="1"/>
  <c r="I191" i="4"/>
  <c r="J191" s="1"/>
  <c r="C244" i="8" s="1"/>
  <c r="I193" i="4"/>
  <c r="J193" s="1"/>
  <c r="C246" i="8" s="1"/>
  <c r="I199" i="4"/>
  <c r="J199" s="1"/>
  <c r="C252" i="8" s="1"/>
  <c r="I202" i="4"/>
  <c r="J202" s="1"/>
  <c r="C255" i="8" s="1"/>
  <c r="I205" i="4"/>
  <c r="J205" s="1"/>
  <c r="C258" i="8" s="1"/>
  <c r="I206" i="4"/>
  <c r="J206" s="1"/>
  <c r="C259" i="8" s="1"/>
  <c r="I207" i="4"/>
  <c r="J207" s="1"/>
  <c r="C260" i="8" s="1"/>
  <c r="I212" i="4"/>
  <c r="J212" s="1"/>
  <c r="C265" i="8" s="1"/>
  <c r="I213" i="4"/>
  <c r="J213" s="1"/>
  <c r="C266" i="8" s="1"/>
  <c r="I215" i="4"/>
  <c r="J215" s="1"/>
  <c r="C268" i="8" s="1"/>
  <c r="I218" i="4"/>
  <c r="J218" s="1"/>
  <c r="C271" i="8" s="1"/>
  <c r="I225" i="4"/>
  <c r="J225" s="1"/>
  <c r="C278" i="8" s="1"/>
  <c r="C16" i="4"/>
  <c r="C18" s="1"/>
  <c r="C22" s="1"/>
  <c r="C26" s="1"/>
  <c r="F69" s="1"/>
  <c r="G69" s="1"/>
  <c r="E16"/>
  <c r="E18" s="1"/>
  <c r="E22" s="1"/>
  <c r="E26" s="1"/>
  <c r="B16"/>
  <c r="B18" s="1"/>
  <c r="B22" s="1"/>
  <c r="B26" s="1"/>
  <c r="C69" s="1"/>
  <c r="D69" s="1"/>
  <c r="H69" s="1"/>
  <c r="J69" s="1"/>
  <c r="K69" s="1"/>
  <c r="C408" i="8" s="1"/>
  <c r="D16" i="4"/>
  <c r="D18" s="1"/>
  <c r="D22" s="1"/>
  <c r="D26" s="1"/>
  <c r="F38" i="1"/>
  <c r="F40" s="1"/>
  <c r="F44" s="1"/>
  <c r="F48" s="1"/>
  <c r="F41" i="5" s="1"/>
  <c r="F16" i="1"/>
  <c r="F18" s="1"/>
  <c r="F22" s="1"/>
  <c r="F26" s="1"/>
  <c r="F29" i="5" s="1"/>
  <c r="F187" i="1"/>
  <c r="F189" s="1"/>
  <c r="F193" s="1"/>
  <c r="F197" s="1"/>
  <c r="F143"/>
  <c r="F145" s="1"/>
  <c r="F149" s="1"/>
  <c r="F153" s="1"/>
  <c r="F71" i="5" s="1"/>
  <c r="F101" i="1"/>
  <c r="F103" s="1"/>
  <c r="F107" s="1"/>
  <c r="F111" s="1"/>
  <c r="E78"/>
  <c r="E79" s="1"/>
  <c r="C16" i="2"/>
  <c r="C18" s="1"/>
  <c r="C22" s="1"/>
  <c r="C27" s="1"/>
  <c r="K83"/>
  <c r="L83"/>
  <c r="E16"/>
  <c r="E18" s="1"/>
  <c r="E22" s="1"/>
  <c r="E27" s="1"/>
  <c r="K89"/>
  <c r="L89" s="1"/>
  <c r="D275" i="1"/>
  <c r="D277" s="1"/>
  <c r="D281" s="1"/>
  <c r="D285" s="1"/>
  <c r="C275"/>
  <c r="C277" s="1"/>
  <c r="C281" s="1"/>
  <c r="C285" s="1"/>
  <c r="E275"/>
  <c r="E277" s="1"/>
  <c r="E281" s="1"/>
  <c r="E285" s="1"/>
  <c r="D208"/>
  <c r="D210" s="1"/>
  <c r="D214" s="1"/>
  <c r="D218" s="1"/>
  <c r="C208"/>
  <c r="C210" s="1"/>
  <c r="C214" s="1"/>
  <c r="C218" s="1"/>
  <c r="E208"/>
  <c r="F14" i="5"/>
  <c r="G14" s="1"/>
  <c r="E187" i="1"/>
  <c r="E189" s="1"/>
  <c r="E193" s="1"/>
  <c r="E197" s="1"/>
  <c r="D165"/>
  <c r="D167" s="1"/>
  <c r="D171" s="1"/>
  <c r="D175" s="1"/>
  <c r="F55" i="5" s="1"/>
  <c r="C165" i="1"/>
  <c r="C167" s="1"/>
  <c r="C171" s="1"/>
  <c r="C175" s="1"/>
  <c r="C55" i="5" s="1"/>
  <c r="D143" i="1"/>
  <c r="D145" s="1"/>
  <c r="D149" s="1"/>
  <c r="D153" s="1"/>
  <c r="F67" i="5" s="1"/>
  <c r="G67" s="1"/>
  <c r="C143" i="1"/>
  <c r="C145" s="1"/>
  <c r="C149" s="1"/>
  <c r="C153" s="1"/>
  <c r="C67" i="5" s="1"/>
  <c r="D67" s="1"/>
  <c r="E143" i="1"/>
  <c r="E145" s="1"/>
  <c r="E149" s="1"/>
  <c r="E153" s="1"/>
  <c r="C71" i="5" s="1"/>
  <c r="C73" s="1"/>
  <c r="D73" s="1"/>
  <c r="D101" i="1"/>
  <c r="D103" s="1"/>
  <c r="D107" s="1"/>
  <c r="D111" s="1"/>
  <c r="F25" i="5" s="1"/>
  <c r="C101" i="1"/>
  <c r="C103" s="1"/>
  <c r="C107" s="1"/>
  <c r="C111" s="1"/>
  <c r="C25" i="5" s="1"/>
  <c r="E101" i="1"/>
  <c r="E103" s="1"/>
  <c r="E107" s="1"/>
  <c r="E111" s="1"/>
  <c r="D80"/>
  <c r="D82" s="1"/>
  <c r="D86" s="1"/>
  <c r="D90" s="1"/>
  <c r="F33" i="5" s="1"/>
  <c r="C80" i="1"/>
  <c r="C82" s="1"/>
  <c r="C86" s="1"/>
  <c r="C90" s="1"/>
  <c r="C33" i="5" s="1"/>
  <c r="E80" i="1"/>
  <c r="E82" s="1"/>
  <c r="E86" s="1"/>
  <c r="E90" s="1"/>
  <c r="C63" i="5" s="1"/>
  <c r="C65" s="1"/>
  <c r="D65" s="1"/>
  <c r="H65" s="1"/>
  <c r="J65" s="1"/>
  <c r="K65" s="1"/>
  <c r="C146" i="8" s="1"/>
  <c r="D59" i="1"/>
  <c r="D61" s="1"/>
  <c r="D65" s="1"/>
  <c r="D69" s="1"/>
  <c r="F59" i="5" s="1"/>
  <c r="C59" i="1"/>
  <c r="C61" s="1"/>
  <c r="C65" s="1"/>
  <c r="C69" s="1"/>
  <c r="C59" i="5" s="1"/>
  <c r="E59" i="1"/>
  <c r="E61" s="1"/>
  <c r="E65" s="1"/>
  <c r="E69" s="1"/>
  <c r="C21" i="5" s="1"/>
  <c r="D38" i="1"/>
  <c r="D40" s="1"/>
  <c r="D44" s="1"/>
  <c r="D48" s="1"/>
  <c r="F37" i="5" s="1"/>
  <c r="C38" i="1"/>
  <c r="C40" s="1"/>
  <c r="C44" s="1"/>
  <c r="C48" s="1"/>
  <c r="C37" i="5" s="1"/>
  <c r="E38" i="1"/>
  <c r="E40" s="1"/>
  <c r="E44" s="1"/>
  <c r="E48" s="1"/>
  <c r="C41" i="5" s="1"/>
  <c r="E16" i="1"/>
  <c r="E18" s="1"/>
  <c r="E22" s="1"/>
  <c r="E26" s="1"/>
  <c r="C29" i="5" s="1"/>
  <c r="F23" l="1"/>
  <c r="G23" s="1"/>
  <c r="E210" i="1"/>
  <c r="E214" s="1"/>
  <c r="E218" s="1"/>
  <c r="D225" s="1"/>
  <c r="E225" s="1"/>
  <c r="F225" s="1"/>
  <c r="G225" s="1"/>
  <c r="C173" i="8" s="1"/>
  <c r="C436" i="1"/>
  <c r="D441" s="1"/>
  <c r="E441" s="1"/>
  <c r="G441"/>
  <c r="H441" s="1"/>
  <c r="T402"/>
  <c r="C417" i="8" s="1"/>
  <c r="H67" i="5"/>
  <c r="J67" s="1"/>
  <c r="K67" s="1"/>
  <c r="F73"/>
  <c r="G73" s="1"/>
  <c r="H73" s="1"/>
  <c r="J73" s="1"/>
  <c r="K73" s="1"/>
  <c r="C154" i="8" s="1"/>
  <c r="G71" i="5"/>
  <c r="F31"/>
  <c r="G31" s="1"/>
  <c r="G29"/>
  <c r="F115" i="1"/>
  <c r="F17" i="5"/>
  <c r="C31"/>
  <c r="D31" s="1"/>
  <c r="D29"/>
  <c r="F75"/>
  <c r="G75" s="1"/>
  <c r="C39"/>
  <c r="D39" s="1"/>
  <c r="D37"/>
  <c r="C23"/>
  <c r="D23" s="1"/>
  <c r="D21"/>
  <c r="H21" s="1"/>
  <c r="J21" s="1"/>
  <c r="K21" s="1"/>
  <c r="F61"/>
  <c r="G61" s="1"/>
  <c r="G59"/>
  <c r="C35"/>
  <c r="D35" s="1"/>
  <c r="D33"/>
  <c r="E115" i="1"/>
  <c r="G115" s="1"/>
  <c r="C17" i="5"/>
  <c r="F27"/>
  <c r="G27" s="1"/>
  <c r="G25"/>
  <c r="C57"/>
  <c r="D57" s="1"/>
  <c r="D55"/>
  <c r="F8"/>
  <c r="G8" s="1"/>
  <c r="D71"/>
  <c r="H71" s="1"/>
  <c r="J71" s="1"/>
  <c r="K71" s="1"/>
  <c r="D63"/>
  <c r="H63" s="1"/>
  <c r="C69"/>
  <c r="D69" s="1"/>
  <c r="G37"/>
  <c r="F39"/>
  <c r="G39" s="1"/>
  <c r="C61"/>
  <c r="D61" s="1"/>
  <c r="D59"/>
  <c r="H59" s="1"/>
  <c r="J59" s="1"/>
  <c r="K59" s="1"/>
  <c r="C140" i="8" s="1"/>
  <c r="F35" i="5"/>
  <c r="G35" s="1"/>
  <c r="G33"/>
  <c r="C27"/>
  <c r="D27" s="1"/>
  <c r="D25"/>
  <c r="H25" s="1"/>
  <c r="J25" s="1"/>
  <c r="K25" s="1"/>
  <c r="C101" i="8" s="1"/>
  <c r="F57" i="5"/>
  <c r="G57" s="1"/>
  <c r="G55"/>
  <c r="C14"/>
  <c r="D14" s="1"/>
  <c r="H14" s="1"/>
  <c r="C8"/>
  <c r="D8" s="1"/>
  <c r="H8" s="1"/>
  <c r="J8" s="1"/>
  <c r="K8" s="1"/>
  <c r="F69"/>
  <c r="G69" s="1"/>
  <c r="K47"/>
  <c r="F43"/>
  <c r="G43" s="1"/>
  <c r="G41"/>
  <c r="C43"/>
  <c r="D43" s="1"/>
  <c r="H43" s="1"/>
  <c r="J43" s="1"/>
  <c r="K43" s="1"/>
  <c r="C121" i="8" s="1"/>
  <c r="D41" i="5"/>
  <c r="H41" s="1"/>
  <c r="J41" s="1"/>
  <c r="K41" s="1"/>
  <c r="G34" i="6"/>
  <c r="H34" s="1"/>
  <c r="G31"/>
  <c r="H31" s="1"/>
  <c r="G36"/>
  <c r="H36" s="1"/>
  <c r="G33"/>
  <c r="H33" s="1"/>
  <c r="D34"/>
  <c r="E34" s="1"/>
  <c r="I34" s="1"/>
  <c r="D31"/>
  <c r="E31" s="1"/>
  <c r="I31" s="1"/>
  <c r="D36"/>
  <c r="E36" s="1"/>
  <c r="I36" s="1"/>
  <c r="D33"/>
  <c r="E33" s="1"/>
  <c r="I33" s="1"/>
  <c r="H69" i="5"/>
  <c r="J69" s="1"/>
  <c r="K69" s="1"/>
  <c r="C150" i="8" s="1"/>
  <c r="J63" i="5"/>
  <c r="K63" s="1"/>
  <c r="C144" i="8" s="1"/>
  <c r="H6" i="5"/>
  <c r="J6" s="1"/>
  <c r="K6" s="1"/>
  <c r="D236" i="4"/>
  <c r="G236" s="1"/>
  <c r="D234"/>
  <c r="G234" s="1"/>
  <c r="D233"/>
  <c r="G233" s="1"/>
  <c r="D227"/>
  <c r="D226"/>
  <c r="G226" s="1"/>
  <c r="D223"/>
  <c r="D222"/>
  <c r="G222" s="1"/>
  <c r="D210"/>
  <c r="G210" s="1"/>
  <c r="D195"/>
  <c r="G195" s="1"/>
  <c r="D172"/>
  <c r="D161"/>
  <c r="D158"/>
  <c r="D145"/>
  <c r="D142"/>
  <c r="D139"/>
  <c r="D136"/>
  <c r="D132"/>
  <c r="D131"/>
  <c r="G131" s="1"/>
  <c r="D231"/>
  <c r="G231" s="1"/>
  <c r="D229"/>
  <c r="G229" s="1"/>
  <c r="D228"/>
  <c r="G228" s="1"/>
  <c r="D209"/>
  <c r="D197"/>
  <c r="G197" s="1"/>
  <c r="D196"/>
  <c r="G196" s="1"/>
  <c r="D194"/>
  <c r="G194" s="1"/>
  <c r="D186"/>
  <c r="D179"/>
  <c r="G179" s="1"/>
  <c r="D160"/>
  <c r="D152"/>
  <c r="D143"/>
  <c r="D140"/>
  <c r="D138"/>
  <c r="D134"/>
  <c r="D130"/>
  <c r="E217"/>
  <c r="G217" s="1"/>
  <c r="E209"/>
  <c r="E186"/>
  <c r="E177"/>
  <c r="G177" s="1"/>
  <c r="E160"/>
  <c r="E152"/>
  <c r="E150"/>
  <c r="G150" s="1"/>
  <c r="E147"/>
  <c r="G147" s="1"/>
  <c r="E143"/>
  <c r="E140"/>
  <c r="E138"/>
  <c r="E134"/>
  <c r="E130"/>
  <c r="E129"/>
  <c r="G129" s="1"/>
  <c r="E227"/>
  <c r="E182"/>
  <c r="G182" s="1"/>
  <c r="E178"/>
  <c r="G178" s="1"/>
  <c r="E174"/>
  <c r="G174" s="1"/>
  <c r="E172"/>
  <c r="E161"/>
  <c r="E158"/>
  <c r="E151"/>
  <c r="G151" s="1"/>
  <c r="E148"/>
  <c r="G148" s="1"/>
  <c r="E145"/>
  <c r="E142"/>
  <c r="E139"/>
  <c r="E136"/>
  <c r="E132"/>
  <c r="C74"/>
  <c r="D74" s="1"/>
  <c r="C71"/>
  <c r="D71" s="1"/>
  <c r="F71"/>
  <c r="G71" s="1"/>
  <c r="F74"/>
  <c r="G74" s="1"/>
  <c r="C31"/>
  <c r="D31" s="1"/>
  <c r="C70"/>
  <c r="D70" s="1"/>
  <c r="F31"/>
  <c r="G31" s="1"/>
  <c r="F70"/>
  <c r="G70" s="1"/>
  <c r="C67"/>
  <c r="D67" s="1"/>
  <c r="C66"/>
  <c r="D66" s="1"/>
  <c r="C64"/>
  <c r="D64" s="1"/>
  <c r="C62"/>
  <c r="D62" s="1"/>
  <c r="C60"/>
  <c r="D60" s="1"/>
  <c r="F64"/>
  <c r="F62"/>
  <c r="F60"/>
  <c r="F67"/>
  <c r="G67" s="1"/>
  <c r="F66"/>
  <c r="G66" s="1"/>
  <c r="C59"/>
  <c r="D59" s="1"/>
  <c r="C57"/>
  <c r="D57" s="1"/>
  <c r="F59"/>
  <c r="F57"/>
  <c r="C56"/>
  <c r="D56" s="1"/>
  <c r="C54"/>
  <c r="D54" s="1"/>
  <c r="C42"/>
  <c r="D42" s="1"/>
  <c r="C52"/>
  <c r="D52" s="1"/>
  <c r="C50"/>
  <c r="D50" s="1"/>
  <c r="C48"/>
  <c r="D48" s="1"/>
  <c r="C46"/>
  <c r="D46" s="1"/>
  <c r="C44"/>
  <c r="F50"/>
  <c r="G50" s="1"/>
  <c r="F48"/>
  <c r="G48" s="1"/>
  <c r="F46"/>
  <c r="G46" s="1"/>
  <c r="F42"/>
  <c r="G42" s="1"/>
  <c r="F56"/>
  <c r="G56" s="1"/>
  <c r="F54"/>
  <c r="G54" s="1"/>
  <c r="F52"/>
  <c r="G52" s="1"/>
  <c r="H52" s="1"/>
  <c r="F44"/>
  <c r="G44" s="1"/>
  <c r="C38"/>
  <c r="D38" s="1"/>
  <c r="C40"/>
  <c r="D40" s="1"/>
  <c r="F38"/>
  <c r="G38" s="1"/>
  <c r="F40"/>
  <c r="G40" s="1"/>
  <c r="F32"/>
  <c r="G32" s="1"/>
  <c r="F36"/>
  <c r="G36" s="1"/>
  <c r="F34"/>
  <c r="G34" s="1"/>
  <c r="C32"/>
  <c r="D32" s="1"/>
  <c r="C36"/>
  <c r="D36" s="1"/>
  <c r="H36" s="1"/>
  <c r="C34"/>
  <c r="D34" s="1"/>
  <c r="H31"/>
  <c r="J31" s="1"/>
  <c r="K31" s="1"/>
  <c r="D241" i="1"/>
  <c r="E241" s="1"/>
  <c r="D240"/>
  <c r="E240" s="1"/>
  <c r="D238"/>
  <c r="E238" s="1"/>
  <c r="D246"/>
  <c r="E246" s="1"/>
  <c r="D244"/>
  <c r="E244" s="1"/>
  <c r="D242"/>
  <c r="E242" s="1"/>
  <c r="D236"/>
  <c r="E236" s="1"/>
  <c r="D234"/>
  <c r="E234" s="1"/>
  <c r="D232"/>
  <c r="E232" s="1"/>
  <c r="D230"/>
  <c r="E230" s="1"/>
  <c r="D228"/>
  <c r="E228" s="1"/>
  <c r="D226"/>
  <c r="E226" s="1"/>
  <c r="J115"/>
  <c r="D84" i="2"/>
  <c r="D79"/>
  <c r="D76"/>
  <c r="I76" s="1"/>
  <c r="D68"/>
  <c r="D58"/>
  <c r="D56"/>
  <c r="D48"/>
  <c r="D42"/>
  <c r="I42" s="1"/>
  <c r="D40"/>
  <c r="D38"/>
  <c r="D35"/>
  <c r="D90"/>
  <c r="I90" s="1"/>
  <c r="D86"/>
  <c r="D78"/>
  <c r="D74"/>
  <c r="I74" s="1"/>
  <c r="D70"/>
  <c r="D66"/>
  <c r="D62"/>
  <c r="D54"/>
  <c r="D50"/>
  <c r="D39"/>
  <c r="D36"/>
  <c r="I36" s="1"/>
  <c r="D32"/>
  <c r="F86"/>
  <c r="F81"/>
  <c r="I81" s="1"/>
  <c r="F78"/>
  <c r="F70"/>
  <c r="F66"/>
  <c r="F62"/>
  <c r="F54"/>
  <c r="F50"/>
  <c r="F39"/>
  <c r="F33"/>
  <c r="I33" s="1"/>
  <c r="F32"/>
  <c r="F87"/>
  <c r="I87" s="1"/>
  <c r="F84"/>
  <c r="F82"/>
  <c r="I82" s="1"/>
  <c r="F79"/>
  <c r="F72"/>
  <c r="I72" s="1"/>
  <c r="F68"/>
  <c r="F64"/>
  <c r="I64" s="1"/>
  <c r="F60"/>
  <c r="I60" s="1"/>
  <c r="F58"/>
  <c r="F56"/>
  <c r="F52"/>
  <c r="I52" s="1"/>
  <c r="F48"/>
  <c r="F46"/>
  <c r="I46" s="1"/>
  <c r="F44"/>
  <c r="I44" s="1"/>
  <c r="F40"/>
  <c r="F38"/>
  <c r="F35"/>
  <c r="H23" i="5" l="1"/>
  <c r="J23" s="1"/>
  <c r="H225" i="1"/>
  <c r="H57" i="5"/>
  <c r="J57" s="1"/>
  <c r="K57" s="1"/>
  <c r="C138" i="8" s="1"/>
  <c r="J14" i="5"/>
  <c r="K14" s="1"/>
  <c r="H27"/>
  <c r="J27" s="1"/>
  <c r="K27" s="1"/>
  <c r="C103" i="8" s="1"/>
  <c r="H61" i="5"/>
  <c r="J61" s="1"/>
  <c r="K61" s="1"/>
  <c r="C142" i="8" s="1"/>
  <c r="K23" i="5"/>
  <c r="C99" i="8" s="1"/>
  <c r="C152"/>
  <c r="C97"/>
  <c r="C148"/>
  <c r="I441" i="1"/>
  <c r="K441"/>
  <c r="L441" s="1"/>
  <c r="C84" i="8"/>
  <c r="H29" i="5"/>
  <c r="J29" s="1"/>
  <c r="K29" s="1"/>
  <c r="C119" i="8"/>
  <c r="C363"/>
  <c r="K115" i="1"/>
  <c r="C412" i="8" s="1"/>
  <c r="C125"/>
  <c r="C75" i="5"/>
  <c r="D75" s="1"/>
  <c r="H75" s="1"/>
  <c r="J75" s="1"/>
  <c r="K75" s="1"/>
  <c r="F226" i="1"/>
  <c r="F230"/>
  <c r="G230" s="1"/>
  <c r="F234"/>
  <c r="G234" s="1"/>
  <c r="C164" i="8" s="1"/>
  <c r="F242" i="1"/>
  <c r="G242" s="1"/>
  <c r="F246"/>
  <c r="G246" s="1"/>
  <c r="F240"/>
  <c r="G240" s="1"/>
  <c r="C168" i="8" s="1"/>
  <c r="F228" i="1"/>
  <c r="G228" s="1"/>
  <c r="C160" i="8" s="1"/>
  <c r="F232" i="1"/>
  <c r="G232" s="1"/>
  <c r="C162" i="8" s="1"/>
  <c r="F236" i="1"/>
  <c r="G236" s="1"/>
  <c r="F244"/>
  <c r="G244" s="1"/>
  <c r="C171" i="8" s="1"/>
  <c r="F238" i="1"/>
  <c r="G238" s="1"/>
  <c r="C166" i="8" s="1"/>
  <c r="F241" i="1"/>
  <c r="G241" s="1"/>
  <c r="C169" i="8" s="1"/>
  <c r="C19" i="5"/>
  <c r="D19" s="1"/>
  <c r="D17"/>
  <c r="H55"/>
  <c r="J55" s="1"/>
  <c r="K55" s="1"/>
  <c r="C136" i="8" s="1"/>
  <c r="H33" i="5"/>
  <c r="J33" s="1"/>
  <c r="K33" s="1"/>
  <c r="C109" i="8" s="1"/>
  <c r="H37" i="5"/>
  <c r="H31"/>
  <c r="J31" s="1"/>
  <c r="K31" s="1"/>
  <c r="C107" i="8" s="1"/>
  <c r="F19" i="5"/>
  <c r="G19" s="1"/>
  <c r="G17"/>
  <c r="H35"/>
  <c r="J35" s="1"/>
  <c r="K35" s="1"/>
  <c r="C111" i="8" s="1"/>
  <c r="H39" i="5"/>
  <c r="J39" s="1"/>
  <c r="K39" s="1"/>
  <c r="C116" i="8" s="1"/>
  <c r="K36" i="6"/>
  <c r="L36" s="1"/>
  <c r="K34"/>
  <c r="L34" s="1"/>
  <c r="K33"/>
  <c r="L33" s="1"/>
  <c r="K31"/>
  <c r="L31" s="1"/>
  <c r="I151" i="4"/>
  <c r="J151" s="1"/>
  <c r="C204" i="8" s="1"/>
  <c r="I174" i="4"/>
  <c r="J174" s="1"/>
  <c r="C227" i="8" s="1"/>
  <c r="I182" i="4"/>
  <c r="J182" s="1"/>
  <c r="C235" i="8" s="1"/>
  <c r="I129" i="4"/>
  <c r="J129" s="1"/>
  <c r="C182" i="8" s="1"/>
  <c r="I147" i="4"/>
  <c r="J147" s="1"/>
  <c r="C200" i="8" s="1"/>
  <c r="I177" i="4"/>
  <c r="J177" s="1"/>
  <c r="C230" i="8" s="1"/>
  <c r="I196" i="4"/>
  <c r="J196" s="1"/>
  <c r="C249" i="8" s="1"/>
  <c r="I229" i="4"/>
  <c r="J229"/>
  <c r="C282" i="8" s="1"/>
  <c r="I131" i="4"/>
  <c r="J131"/>
  <c r="C184" i="8" s="1"/>
  <c r="I210" i="4"/>
  <c r="J210" s="1"/>
  <c r="C263" i="8" s="1"/>
  <c r="D224" i="4"/>
  <c r="G224" s="1"/>
  <c r="G223"/>
  <c r="I234"/>
  <c r="J234" s="1"/>
  <c r="C287" i="8" s="1"/>
  <c r="G130" i="4"/>
  <c r="G138"/>
  <c r="G143"/>
  <c r="G160"/>
  <c r="G186"/>
  <c r="G209"/>
  <c r="G136"/>
  <c r="G142"/>
  <c r="G158"/>
  <c r="G172"/>
  <c r="G227"/>
  <c r="I148"/>
  <c r="J148" s="1"/>
  <c r="C201" i="8" s="1"/>
  <c r="I178" i="4"/>
  <c r="J178" s="1"/>
  <c r="C231" i="8" s="1"/>
  <c r="I150" i="4"/>
  <c r="J150" s="1"/>
  <c r="C203" i="8" s="1"/>
  <c r="I217" i="4"/>
  <c r="J217" s="1"/>
  <c r="C270" i="8" s="1"/>
  <c r="I179" i="4"/>
  <c r="J179" s="1"/>
  <c r="C232" i="8" s="1"/>
  <c r="I194" i="4"/>
  <c r="J194" s="1"/>
  <c r="C247" i="8" s="1"/>
  <c r="I197" i="4"/>
  <c r="J197" s="1"/>
  <c r="C250" i="8" s="1"/>
  <c r="I228" i="4"/>
  <c r="J228" s="1"/>
  <c r="C281" i="8" s="1"/>
  <c r="I231" i="4"/>
  <c r="J231" s="1"/>
  <c r="C284" i="8" s="1"/>
  <c r="I195" i="4"/>
  <c r="J195" s="1"/>
  <c r="C248" i="8" s="1"/>
  <c r="I222" i="4"/>
  <c r="J222" s="1"/>
  <c r="C275" i="8" s="1"/>
  <c r="I226" i="4"/>
  <c r="J226" s="1"/>
  <c r="C279" i="8" s="1"/>
  <c r="I233" i="4"/>
  <c r="J233" s="1"/>
  <c r="C286" i="8" s="1"/>
  <c r="I236" i="4"/>
  <c r="J236" s="1"/>
  <c r="C289" i="8" s="1"/>
  <c r="G134" i="4"/>
  <c r="G140"/>
  <c r="G152"/>
  <c r="G132"/>
  <c r="G139"/>
  <c r="G145"/>
  <c r="G161"/>
  <c r="H74"/>
  <c r="J74" s="1"/>
  <c r="K74" s="1"/>
  <c r="C402" i="8" s="1"/>
  <c r="H71" i="4"/>
  <c r="J71" s="1"/>
  <c r="K71" s="1"/>
  <c r="C400" i="8" s="1"/>
  <c r="H70" i="4"/>
  <c r="J70" s="1"/>
  <c r="K70" s="1"/>
  <c r="C398" i="8" s="1"/>
  <c r="H32" i="4"/>
  <c r="J32" s="1"/>
  <c r="K32" s="1"/>
  <c r="C364" i="8" s="1"/>
  <c r="H67" i="4"/>
  <c r="J67" s="1"/>
  <c r="K67" s="1"/>
  <c r="C406" i="8" s="1"/>
  <c r="H66" i="4"/>
  <c r="J52"/>
  <c r="K52" s="1"/>
  <c r="C384" i="8" s="1"/>
  <c r="H46" i="4"/>
  <c r="J46" s="1"/>
  <c r="K46" s="1"/>
  <c r="C378" i="8" s="1"/>
  <c r="H50" i="4"/>
  <c r="J50" s="1"/>
  <c r="K50" s="1"/>
  <c r="C382" i="8" s="1"/>
  <c r="H42" i="4"/>
  <c r="H56"/>
  <c r="J56" s="1"/>
  <c r="K56" s="1"/>
  <c r="C388" i="8" s="1"/>
  <c r="G64" i="4"/>
  <c r="H64" s="1"/>
  <c r="G62"/>
  <c r="H62" s="1"/>
  <c r="J62" s="1"/>
  <c r="K62" s="1"/>
  <c r="C394" i="8" s="1"/>
  <c r="G60" i="4"/>
  <c r="H60" s="1"/>
  <c r="G59"/>
  <c r="H59" s="1"/>
  <c r="J59" s="1"/>
  <c r="K59" s="1"/>
  <c r="C391" i="8" s="1"/>
  <c r="G57" i="4"/>
  <c r="H57" s="1"/>
  <c r="D44"/>
  <c r="H44" s="1"/>
  <c r="J44" s="1"/>
  <c r="K44" s="1"/>
  <c r="C376" i="8" s="1"/>
  <c r="H48" i="4"/>
  <c r="J48" s="1"/>
  <c r="K48" s="1"/>
  <c r="C380" i="8" s="1"/>
  <c r="H54" i="4"/>
  <c r="J54" s="1"/>
  <c r="K54" s="1"/>
  <c r="C386" i="8" s="1"/>
  <c r="H34" i="4"/>
  <c r="J34" s="1"/>
  <c r="K34" s="1"/>
  <c r="C366" i="8" s="1"/>
  <c r="H38" i="4"/>
  <c r="H40"/>
  <c r="J36"/>
  <c r="K36" s="1"/>
  <c r="C368" i="8" s="1"/>
  <c r="K46" i="2"/>
  <c r="L46" s="1"/>
  <c r="K52"/>
  <c r="L52" s="1"/>
  <c r="K64"/>
  <c r="L64" s="1"/>
  <c r="K72"/>
  <c r="L72" s="1"/>
  <c r="K82"/>
  <c r="L82" s="1"/>
  <c r="K87"/>
  <c r="L87" s="1"/>
  <c r="K33"/>
  <c r="L33"/>
  <c r="K81"/>
  <c r="L81"/>
  <c r="K74"/>
  <c r="L74" s="1"/>
  <c r="K76"/>
  <c r="L76" s="1"/>
  <c r="I32"/>
  <c r="I39"/>
  <c r="I54"/>
  <c r="I66"/>
  <c r="I86"/>
  <c r="I35"/>
  <c r="I40"/>
  <c r="I48"/>
  <c r="I58"/>
  <c r="I84"/>
  <c r="K44"/>
  <c r="L44"/>
  <c r="K60"/>
  <c r="L60" s="1"/>
  <c r="K36"/>
  <c r="L36"/>
  <c r="K90"/>
  <c r="L90"/>
  <c r="K42"/>
  <c r="L42" s="1"/>
  <c r="I50"/>
  <c r="I62"/>
  <c r="I70"/>
  <c r="I78"/>
  <c r="I38"/>
  <c r="I56"/>
  <c r="I68"/>
  <c r="I79"/>
  <c r="J320" i="1"/>
  <c r="C291" i="8" s="1"/>
  <c r="H238" i="1" l="1"/>
  <c r="H236"/>
  <c r="H228"/>
  <c r="H240"/>
  <c r="H242"/>
  <c r="H230"/>
  <c r="G226"/>
  <c r="C158" i="8" s="1"/>
  <c r="H226" i="1"/>
  <c r="H241"/>
  <c r="H244"/>
  <c r="H232"/>
  <c r="H246"/>
  <c r="H234"/>
  <c r="C156" i="8"/>
  <c r="N441" i="1"/>
  <c r="N448" s="1"/>
  <c r="C414" i="8" s="1"/>
  <c r="C105"/>
  <c r="J37" i="5"/>
  <c r="K37" s="1"/>
  <c r="H17"/>
  <c r="J17" s="1"/>
  <c r="K17" s="1"/>
  <c r="H19"/>
  <c r="J19" s="1"/>
  <c r="K19" s="1"/>
  <c r="C95" i="8" s="1"/>
  <c r="I145" i="4"/>
  <c r="J145" s="1"/>
  <c r="C198" i="8" s="1"/>
  <c r="I132" i="4"/>
  <c r="J132" s="1"/>
  <c r="C185" i="8" s="1"/>
  <c r="I140" i="4"/>
  <c r="J140" s="1"/>
  <c r="C193" i="8" s="1"/>
  <c r="I227" i="4"/>
  <c r="J227" s="1"/>
  <c r="C280" i="8" s="1"/>
  <c r="I158" i="4"/>
  <c r="J158" s="1"/>
  <c r="C211" i="8" s="1"/>
  <c r="I136" i="4"/>
  <c r="J136" s="1"/>
  <c r="C189" i="8" s="1"/>
  <c r="I186" i="4"/>
  <c r="J186" s="1"/>
  <c r="C239" i="8" s="1"/>
  <c r="I143" i="4"/>
  <c r="J143" s="1"/>
  <c r="C196" i="8" s="1"/>
  <c r="I130" i="4"/>
  <c r="J130" s="1"/>
  <c r="C183" i="8" s="1"/>
  <c r="I224" i="4"/>
  <c r="J224" s="1"/>
  <c r="C277" i="8" s="1"/>
  <c r="I161" i="4"/>
  <c r="J161" s="1"/>
  <c r="C214" i="8" s="1"/>
  <c r="I139" i="4"/>
  <c r="J139"/>
  <c r="C192" i="8" s="1"/>
  <c r="I152" i="4"/>
  <c r="J152" s="1"/>
  <c r="C205" i="8" s="1"/>
  <c r="I134" i="4"/>
  <c r="J134" s="1"/>
  <c r="C187" i="8" s="1"/>
  <c r="I172" i="4"/>
  <c r="J172"/>
  <c r="C225" i="8" s="1"/>
  <c r="I142" i="4"/>
  <c r="J142"/>
  <c r="C195" i="8" s="1"/>
  <c r="I209" i="4"/>
  <c r="J209" s="1"/>
  <c r="C262" i="8" s="1"/>
  <c r="I160" i="4"/>
  <c r="J160" s="1"/>
  <c r="C213" i="8" s="1"/>
  <c r="I138" i="4"/>
  <c r="J138" s="1"/>
  <c r="C191" i="8" s="1"/>
  <c r="I223" i="4"/>
  <c r="J223" s="1"/>
  <c r="C276" i="8" s="1"/>
  <c r="J66" i="4"/>
  <c r="K66" s="1"/>
  <c r="C405" i="8" s="1"/>
  <c r="J42" i="4"/>
  <c r="K42" s="1"/>
  <c r="C374" i="8" s="1"/>
  <c r="J57" i="4"/>
  <c r="K57" s="1"/>
  <c r="C389" i="8" s="1"/>
  <c r="J60" i="4"/>
  <c r="K60" s="1"/>
  <c r="C392" i="8" s="1"/>
  <c r="J64" i="4"/>
  <c r="K64" s="1"/>
  <c r="C396" i="8" s="1"/>
  <c r="J40" i="4"/>
  <c r="K40" s="1"/>
  <c r="C372" i="8" s="1"/>
  <c r="J38" i="4"/>
  <c r="K38" s="1"/>
  <c r="C370" i="8" s="1"/>
  <c r="K56" i="2"/>
  <c r="L56" s="1"/>
  <c r="K68"/>
  <c r="L68" s="1"/>
  <c r="K38"/>
  <c r="L38" s="1"/>
  <c r="K70"/>
  <c r="L70"/>
  <c r="K50"/>
  <c r="L50"/>
  <c r="K58"/>
  <c r="L58"/>
  <c r="K40"/>
  <c r="L40"/>
  <c r="K86"/>
  <c r="L86"/>
  <c r="K54"/>
  <c r="L54"/>
  <c r="K32"/>
  <c r="L32" s="1"/>
  <c r="K79"/>
  <c r="L79" s="1"/>
  <c r="K78"/>
  <c r="L78" s="1"/>
  <c r="K62"/>
  <c r="L62"/>
  <c r="K84"/>
  <c r="L84" s="1"/>
  <c r="K48"/>
  <c r="L48" s="1"/>
  <c r="K35"/>
  <c r="L35" s="1"/>
  <c r="K66"/>
  <c r="L66" s="1"/>
  <c r="K39"/>
  <c r="L39" s="1"/>
  <c r="C93" i="8" l="1"/>
  <c r="C113"/>
  <c r="C131"/>
  <c r="C133"/>
  <c r="C41" l="1"/>
  <c r="C37"/>
  <c r="C21"/>
  <c r="C34"/>
  <c r="C27"/>
  <c r="C38" l="1"/>
  <c r="C47"/>
  <c r="C40"/>
  <c r="C59"/>
  <c r="C56"/>
  <c r="C55"/>
  <c r="C44"/>
  <c r="C52"/>
  <c r="C43"/>
  <c r="C51"/>
  <c r="C48"/>
</calcChain>
</file>

<file path=xl/sharedStrings.xml><?xml version="1.0" encoding="utf-8"?>
<sst xmlns="http://schemas.openxmlformats.org/spreadsheetml/2006/main" count="2733" uniqueCount="1072">
  <si>
    <t>,</t>
  </si>
  <si>
    <t>стоимости медицинских услуг    по   амбулаторно-поликлинической помощи</t>
  </si>
  <si>
    <t xml:space="preserve">                                                                         Расчет</t>
  </si>
  <si>
    <t>Прямые расходы</t>
  </si>
  <si>
    <t>основная заработная плата (Зосн.)</t>
  </si>
  <si>
    <t>Коэффициент дополнительной з/платы (Кд)</t>
  </si>
  <si>
    <t>Дополнительная заработная плата (Зд)</t>
  </si>
  <si>
    <t>Итого заработная плата (Зод.)</t>
  </si>
  <si>
    <t>Начисление на заработную плату (30,2%)</t>
  </si>
  <si>
    <t>Материальные затраты(М)</t>
  </si>
  <si>
    <t>Итого прямые расходы (SUM ПР)</t>
  </si>
  <si>
    <t>Накладные расходы (SUM Нр)</t>
  </si>
  <si>
    <t>Коэффициент накладных расходов</t>
  </si>
  <si>
    <t>Итого накладные расходы (SUM Нр)</t>
  </si>
  <si>
    <t>Всего сумма затрат (С)</t>
  </si>
  <si>
    <t xml:space="preserve">Фонд рабочего времени в условных единицах труда  (Ф) </t>
  </si>
  <si>
    <t>(УЕТ=10мин)</t>
  </si>
  <si>
    <t>Коэффициент эффективности рабочего времени</t>
  </si>
  <si>
    <t>Затраты на 1 условную единицу</t>
  </si>
  <si>
    <t>терапевтический кабинет</t>
  </si>
  <si>
    <t>Врачебный персонал</t>
  </si>
  <si>
    <t>Средний медицинский персонал</t>
  </si>
  <si>
    <t>неврологический кабинет</t>
  </si>
  <si>
    <t>Офтальмологический к-т</t>
  </si>
  <si>
    <t>Отолорингологический к-т</t>
  </si>
  <si>
    <t>Фтизиатрический кабинет</t>
  </si>
  <si>
    <t>дерматологический к-т</t>
  </si>
  <si>
    <t>Онкологический кабинет</t>
  </si>
  <si>
    <t>Эндокринологический к-т</t>
  </si>
  <si>
    <t>Инфекционный кабинет</t>
  </si>
  <si>
    <t>Гинекологический к-т</t>
  </si>
  <si>
    <t>Хирургический кабинет</t>
  </si>
  <si>
    <t>Стоматологический каб-т</t>
  </si>
  <si>
    <t>Урологический кабинет</t>
  </si>
  <si>
    <t>Наркологический кабинет</t>
  </si>
  <si>
    <t>Психиатрический кабинет</t>
  </si>
  <si>
    <t>процедурный</t>
  </si>
  <si>
    <t>доврачебный</t>
  </si>
  <si>
    <t>прививочный</t>
  </si>
  <si>
    <t xml:space="preserve">стоимости медицинских услуг по кабинету функциональной диагностики и УЗИ исследований </t>
  </si>
  <si>
    <t>ГБУЗ "Суражская ЦРБ"</t>
  </si>
  <si>
    <t xml:space="preserve">                                                                                                Расчет</t>
  </si>
  <si>
    <t>УЗИ исследования</t>
  </si>
  <si>
    <t>Функциональная диагностика</t>
  </si>
  <si>
    <t>Расчет стоимости  медицинских услуг по рентгенологическому отделению</t>
  </si>
  <si>
    <t xml:space="preserve">Врачебный </t>
  </si>
  <si>
    <t>Средний</t>
  </si>
  <si>
    <t>персонал</t>
  </si>
  <si>
    <t>медицинский</t>
  </si>
  <si>
    <t>и вспомогател</t>
  </si>
  <si>
    <t>Расчет стоимости рентгенографических услуг.</t>
  </si>
  <si>
    <t xml:space="preserve">     Код  │           Наименование      </t>
  </si>
  <si>
    <t>УЕТ врача</t>
  </si>
  <si>
    <t>УЕТ</t>
  </si>
  <si>
    <t>Расходы</t>
  </si>
  <si>
    <t>Рентабельн</t>
  </si>
  <si>
    <t xml:space="preserve">врача </t>
  </si>
  <si>
    <t xml:space="preserve">м/с </t>
  </si>
  <si>
    <t>врач</t>
  </si>
  <si>
    <t>м/с</t>
  </si>
  <si>
    <t>мед</t>
  </si>
  <si>
    <t>всего</t>
  </si>
  <si>
    <t>%</t>
  </si>
  <si>
    <t>сумма</t>
  </si>
  <si>
    <t>Стоимость всего</t>
  </si>
  <si>
    <t>Расчет стоимости гинекологических услуг.</t>
  </si>
  <si>
    <t>А │03.20.001│Кольпоскопия</t>
  </si>
  <si>
    <t>Итого</t>
  </si>
  <si>
    <t>Рентабельность</t>
  </si>
  <si>
    <t xml:space="preserve">     Код    │         Наименование         </t>
  </si>
  <si>
    <t>цена</t>
  </si>
  <si>
    <t>ст-ть</t>
  </si>
  <si>
    <t>Медсестра</t>
  </si>
  <si>
    <t xml:space="preserve">             кой вены</t>
  </si>
  <si>
    <t xml:space="preserve">            лекарственных средств на дому</t>
  </si>
  <si>
    <t>В│04.014.03│Вакцинация</t>
  </si>
  <si>
    <t xml:space="preserve">А│11.12.009│Взятие крови из перифиричес-                 </t>
  </si>
  <si>
    <t xml:space="preserve">            лекарственных средств</t>
  </si>
  <si>
    <t xml:space="preserve">А│11.01.003│Внутрикожное введение                </t>
  </si>
  <si>
    <t xml:space="preserve">            Внутримышечное введение </t>
  </si>
  <si>
    <t xml:space="preserve">            Внутривенное введение </t>
  </si>
  <si>
    <t xml:space="preserve">А│11.12.003│Внутривенное введение                </t>
  </si>
  <si>
    <t xml:space="preserve">А│02.12.002│Измерение артериального давле-       </t>
  </si>
  <si>
    <t xml:space="preserve">           ния на перифирических артериях</t>
  </si>
  <si>
    <t xml:space="preserve">А│02.01.001│Измерение массы тела          </t>
  </si>
  <si>
    <t xml:space="preserve">А│02.03.005│Измерение роста        </t>
  </si>
  <si>
    <t xml:space="preserve">В│02.031.01│Патронаж участковой медсестры      </t>
  </si>
  <si>
    <t xml:space="preserve">            на дому</t>
  </si>
  <si>
    <t xml:space="preserve">А│11.01.002│Подкожное введение      </t>
  </si>
  <si>
    <t xml:space="preserve">            лекарст-х средств и растворов</t>
  </si>
  <si>
    <t xml:space="preserve">            Подкожное введение лекарст-х</t>
  </si>
  <si>
    <t xml:space="preserve">            средств и растворов на дому</t>
  </si>
  <si>
    <t>Расчет стоимости  медицинских услуг по клинической лаборатории</t>
  </si>
  <si>
    <t>Затраты на 1 условную единицу (Спму)</t>
  </si>
  <si>
    <t>набор</t>
  </si>
  <si>
    <t>медик-ты</t>
  </si>
  <si>
    <t xml:space="preserve">     Код    │         Наименование           </t>
  </si>
  <si>
    <t xml:space="preserve">В │03.016.06│Анализ мочи общий              </t>
  </si>
  <si>
    <t xml:space="preserve">В │03.016.04│Анализ крови биохимический  </t>
  </si>
  <si>
    <t xml:space="preserve">  │             общетерапевтический</t>
  </si>
  <si>
    <t xml:space="preserve">А │11.20.005│Влагалищная биопсия         </t>
  </si>
  <si>
    <t>А │26.20.002│Бактериологическое исследование</t>
  </si>
  <si>
    <t xml:space="preserve">  │         │половых органов на гонококк</t>
  </si>
  <si>
    <t xml:space="preserve">А │09.19.003│Исследование кала на гельминты  </t>
  </si>
  <si>
    <t xml:space="preserve">А │09.19.012│Исследование кала на простейшие  </t>
  </si>
  <si>
    <t xml:space="preserve">А │09.05.042│Исследование уровня аланин-   </t>
  </si>
  <si>
    <t>250(200)</t>
  </si>
  <si>
    <t xml:space="preserve">  │         │трансаминазы в крови             </t>
  </si>
  <si>
    <t xml:space="preserve">А │09.05.041│Исследование уровня аспарат-   </t>
  </si>
  <si>
    <t>330(200)</t>
  </si>
  <si>
    <t xml:space="preserve">  │         │трансаминазы в крови           </t>
  </si>
  <si>
    <t xml:space="preserve">А │09.05.023│Исследование уровня глюкозы в    </t>
  </si>
  <si>
    <t>420(200)</t>
  </si>
  <si>
    <t xml:space="preserve">  │         │крови                           </t>
  </si>
  <si>
    <t xml:space="preserve">А │09.28.011│Исследование уровня глюкозы в    </t>
  </si>
  <si>
    <t xml:space="preserve">  │         │моче                            </t>
  </si>
  <si>
    <t xml:space="preserve">А │09.05.020│Исследование уровня креатинина </t>
  </si>
  <si>
    <t xml:space="preserve">  │         │в крови                         </t>
  </si>
  <si>
    <t xml:space="preserve">А │09.05.043│Исследование уровня             </t>
  </si>
  <si>
    <t xml:space="preserve">  │         │креатинкиназы в крови  (КФК)          </t>
  </si>
  <si>
    <t xml:space="preserve">А │08.05.004│Исследование уровня лейкоцитов   </t>
  </si>
  <si>
    <t xml:space="preserve">  │         │в крови                          </t>
  </si>
  <si>
    <t xml:space="preserve">А │09.05.027│Исследование уровня             </t>
  </si>
  <si>
    <t xml:space="preserve">  │         │липопротеинов в крови          </t>
  </si>
  <si>
    <t>А │09.05.017│Исследование уровня мочевины в</t>
  </si>
  <si>
    <t>890(200)</t>
  </si>
  <si>
    <t xml:space="preserve">  │         │крови                         </t>
  </si>
  <si>
    <t xml:space="preserve">А │09.05.018│Исследование уровня мочевой      </t>
  </si>
  <si>
    <t xml:space="preserve">  │         │кислоты в крови                </t>
  </si>
  <si>
    <t xml:space="preserve">А │09.05.010│Исследование уровня общего       </t>
  </si>
  <si>
    <t>196(100)</t>
  </si>
  <si>
    <t xml:space="preserve">  │         │белка в крови                   </t>
  </si>
  <si>
    <t xml:space="preserve">А │09.05.021│Исследование уровня общего   </t>
  </si>
  <si>
    <t>320(200)</t>
  </si>
  <si>
    <t xml:space="preserve">  │         │билирубина в крови               </t>
  </si>
  <si>
    <t xml:space="preserve">А │09.05.003│Исследование уровня общего     </t>
  </si>
  <si>
    <t>260(200)</t>
  </si>
  <si>
    <t xml:space="preserve">  │         │гемоглобина в крови             </t>
  </si>
  <si>
    <t xml:space="preserve">А │08.05.008│Исследование уровня             </t>
  </si>
  <si>
    <t xml:space="preserve">  │         │ретикулоцитов в крови           </t>
  </si>
  <si>
    <t xml:space="preserve">А │09.05.025│Исследование уровня             </t>
  </si>
  <si>
    <t xml:space="preserve">  │         │триглицеридов в крови            </t>
  </si>
  <si>
    <t xml:space="preserve">А │08.05.005│Исследование уровня             </t>
  </si>
  <si>
    <t xml:space="preserve">  │         │тромбоцитов в крови             </t>
  </si>
  <si>
    <t xml:space="preserve">А │09.05.026│Исследование уровня холестерина  </t>
  </si>
  <si>
    <t xml:space="preserve">А │09.20.001│Микроскопическое исследование  </t>
  </si>
  <si>
    <t xml:space="preserve">  │         │влагалищных мазков             </t>
  </si>
  <si>
    <t>В │03.016.02│Общий (клинический) анализ крови</t>
  </si>
  <si>
    <t xml:space="preserve">В │03.016.03│Общий (клинический) анализ     </t>
  </si>
  <si>
    <t xml:space="preserve">  │         │крови развернутый                </t>
  </si>
  <si>
    <t xml:space="preserve">А │09.28.029│Определение альфа-амилазы в моче </t>
  </si>
  <si>
    <t xml:space="preserve">А │09.28.003│Определение белка в моче        </t>
  </si>
  <si>
    <t xml:space="preserve">А │09.28.022│Определение объема мочи      </t>
  </si>
  <si>
    <t xml:space="preserve">А │12.05.005│Определение основных групп      </t>
  </si>
  <si>
    <t xml:space="preserve">  │         │крови (А, В, 0)                  </t>
  </si>
  <si>
    <t xml:space="preserve">А │12.05.006│Определение резус-принадлежности  </t>
  </si>
  <si>
    <t xml:space="preserve">А │09.28.023│Определение удельного веса      </t>
  </si>
  <si>
    <t xml:space="preserve">  │         │(относительной плотности) мочи  </t>
  </si>
  <si>
    <t xml:space="preserve">А │08.05.009│Определение цветового показателя </t>
  </si>
  <si>
    <t xml:space="preserve">  │         │кровь РМП            </t>
  </si>
  <si>
    <t>РАСЧЕТ  МАТЕРИАЛЬНЫХ ЗАТРАТ</t>
  </si>
  <si>
    <t>по ГБУЗ "Суражская  ЦРБ"</t>
  </si>
  <si>
    <t xml:space="preserve">Расчет коэффициент накладных расходов по </t>
  </si>
  <si>
    <t>108430510/80401016 =1,34</t>
  </si>
  <si>
    <t xml:space="preserve">3.Расчет затрат медикаментов по </t>
  </si>
  <si>
    <t>амбулаторно-поликлинической помощи на 1 услугу</t>
  </si>
  <si>
    <t>процессе оказания услуги лекарственные средства,реактивы,перевязочные средства, дез.</t>
  </si>
  <si>
    <t xml:space="preserve">средства, шприцы,инструменты. Расчет расходов на лекарственные средства,перевязочные </t>
  </si>
  <si>
    <t>1.Терапевтический,неврологический, кардиологический,онкологический кабинет</t>
  </si>
  <si>
    <t>№ п.п.</t>
  </si>
  <si>
    <t>Наименование</t>
  </si>
  <si>
    <t>кол-во</t>
  </si>
  <si>
    <t>Стоимость</t>
  </si>
  <si>
    <t>Спирт</t>
  </si>
  <si>
    <t>2.</t>
  </si>
  <si>
    <t>Вата</t>
  </si>
  <si>
    <t>3.</t>
  </si>
  <si>
    <t>Маска одноразовая 3х сл.</t>
  </si>
  <si>
    <t>1 шт.</t>
  </si>
  <si>
    <t>4.</t>
  </si>
  <si>
    <t>Перчатки</t>
  </si>
  <si>
    <t>1 пара</t>
  </si>
  <si>
    <t>Итого:</t>
  </si>
  <si>
    <t xml:space="preserve">                                      2. Хирургический кабинет</t>
  </si>
  <si>
    <t>1.</t>
  </si>
  <si>
    <t>Бинт 7х14</t>
  </si>
  <si>
    <t>Перекись водорода 3%</t>
  </si>
  <si>
    <t>5.</t>
  </si>
  <si>
    <t>Фурацилин р-р</t>
  </si>
  <si>
    <t>6.</t>
  </si>
  <si>
    <t>Перчатки хирургические</t>
  </si>
  <si>
    <t>ИТОГО</t>
  </si>
  <si>
    <t xml:space="preserve">                                               3.Отоларингический кабинет</t>
  </si>
  <si>
    <t>10гр.</t>
  </si>
  <si>
    <t xml:space="preserve">                                               4.Гинекологический кабинет</t>
  </si>
  <si>
    <t>Перчатки смотровые</t>
  </si>
  <si>
    <t>Хлоргексидин</t>
  </si>
  <si>
    <t>Шприц 10,0</t>
  </si>
  <si>
    <t>1шт</t>
  </si>
  <si>
    <t>Хлоргексидин р-р</t>
  </si>
  <si>
    <t>100мг</t>
  </si>
  <si>
    <t>5. Фтизиотерапевтический кабинет</t>
  </si>
  <si>
    <t>Пленка 24Х30</t>
  </si>
  <si>
    <t>1 лист</t>
  </si>
  <si>
    <t>6. Психиатрический  кабинет</t>
  </si>
  <si>
    <t xml:space="preserve">Бинт 7х4 </t>
  </si>
  <si>
    <t>Тест полоска ГАИ,оружие</t>
  </si>
  <si>
    <t>Сульфацил натрия 20%</t>
  </si>
  <si>
    <t>Антибиотик (ампицилин)</t>
  </si>
  <si>
    <t>7. Наркологический  кабинет</t>
  </si>
  <si>
    <t>9. Дерматологовенерический   кабинет</t>
  </si>
  <si>
    <t>10. Инфекционный  кабинет</t>
  </si>
  <si>
    <t>Маска одноразовая</t>
  </si>
  <si>
    <t>Лидокаин 2%</t>
  </si>
  <si>
    <t>7.</t>
  </si>
  <si>
    <t>Лизоформин(дез.средство)</t>
  </si>
  <si>
    <t xml:space="preserve">                                               11.Эндоскопический кабинет</t>
  </si>
  <si>
    <t>12.  Кабинет ультразвуковой диагностики</t>
  </si>
  <si>
    <t>Гель для УЗИ</t>
  </si>
  <si>
    <t xml:space="preserve">                                               13. Рентгенологический кабинет</t>
  </si>
  <si>
    <t>Мамографическая пленка</t>
  </si>
  <si>
    <t>А │06.20.006│Маммография</t>
  </si>
  <si>
    <t>3гр.</t>
  </si>
  <si>
    <t>4шт</t>
  </si>
  <si>
    <t>Проявитель 2108:54 иссл. (216 )</t>
  </si>
  <si>
    <t>Фиксаж 1250:54 иссл. (216лис.)</t>
  </si>
  <si>
    <t>8.</t>
  </si>
  <si>
    <t>Хлоромикс 3т.х840(№300)</t>
  </si>
  <si>
    <t>3т.</t>
  </si>
  <si>
    <t xml:space="preserve">Перчатки </t>
  </si>
  <si>
    <t xml:space="preserve">Начальник планово-экономического отдела </t>
  </si>
  <si>
    <t>Рентабел-ть</t>
  </si>
  <si>
    <t xml:space="preserve">А│11.02.002│Внутримышечное введение                </t>
  </si>
  <si>
    <t>Расчет стоимости</t>
  </si>
  <si>
    <t>Врач</t>
  </si>
  <si>
    <t>медсестра</t>
  </si>
  <si>
    <t xml:space="preserve">А │05.10.001│Регистрация электрокардиограммы </t>
  </si>
  <si>
    <t xml:space="preserve"> А│04.06.002│Ультразвуковое исследование    </t>
  </si>
  <si>
    <t xml:space="preserve">  │         │лимфоузлов</t>
  </si>
  <si>
    <t xml:space="preserve">А │04.20.001│Ультразвуковое исследование </t>
  </si>
  <si>
    <t xml:space="preserve">  │         │матки и придатков</t>
  </si>
  <si>
    <t xml:space="preserve">А │04.20.002│Ультрозвуковое исследование               </t>
  </si>
  <si>
    <t xml:space="preserve">  │         │молочных желез</t>
  </si>
  <si>
    <t xml:space="preserve"> А│04.28.002│Ультразвуковое исследование    </t>
  </si>
  <si>
    <t xml:space="preserve">  │         │мочевого пузыря</t>
  </si>
  <si>
    <t xml:space="preserve">А │04.28.003│Ультразвуковое исследование </t>
  </si>
  <si>
    <t xml:space="preserve">  │         │мочеточников</t>
  </si>
  <si>
    <t xml:space="preserve"> А│04.21.002│Ультразвуковое исследование    </t>
  </si>
  <si>
    <t xml:space="preserve">  │         │мошонки (яички,придатки)</t>
  </si>
  <si>
    <t xml:space="preserve">А │04.01.001│Ультразвуковое исследование </t>
  </si>
  <si>
    <t xml:space="preserve">  │         │мягких тканей</t>
  </si>
  <si>
    <t xml:space="preserve">А │04.22.002│Ультрозвуковое исследование               </t>
  </si>
  <si>
    <t xml:space="preserve">  │         │надпочечников</t>
  </si>
  <si>
    <t xml:space="preserve"> А│04.22.004│Ультразвуковое исследование    </t>
  </si>
  <si>
    <t xml:space="preserve">  │         │паращитовидных желез</t>
  </si>
  <si>
    <t xml:space="preserve">А │04.14.001│Ультразвуковое исследование </t>
  </si>
  <si>
    <t xml:space="preserve">  │         │печени</t>
  </si>
  <si>
    <t xml:space="preserve">А │04.09.001│Ультразвуковое исследование </t>
  </si>
  <si>
    <t xml:space="preserve">  │         │плевры</t>
  </si>
  <si>
    <t xml:space="preserve">А │04.14.002│Ультразвуковое исследование               </t>
  </si>
  <si>
    <t>А │04.31.001│Ультразвуковое исследование плода</t>
  </si>
  <si>
    <t xml:space="preserve"> А│04.15.001│Ультразвуковое исследование    </t>
  </si>
  <si>
    <t xml:space="preserve">  │         │поджелудочной железы</t>
  </si>
  <si>
    <t>А │04.28.001│Ультразвуковое исследование почек</t>
  </si>
  <si>
    <t xml:space="preserve"> А│04.21.001│Ультразвуковое исследование    </t>
  </si>
  <si>
    <t xml:space="preserve">  │         │простаты</t>
  </si>
  <si>
    <t xml:space="preserve">А │04.06.001│Ультразвуковое исследование </t>
  </si>
  <si>
    <t xml:space="preserve">  │         │селезенки</t>
  </si>
  <si>
    <t xml:space="preserve">А │04.22.001│Ультрозвуковое исследование               </t>
  </si>
  <si>
    <t xml:space="preserve">  │         │щитовидной железы</t>
  </si>
  <si>
    <t xml:space="preserve">  │         │Дуплексное сканирование брахиоце- </t>
  </si>
  <si>
    <t xml:space="preserve">  │         │фальных артерий (УЗДГ)</t>
  </si>
  <si>
    <t xml:space="preserve">  │         │УЗДГ сосудов нижних конечностей</t>
  </si>
  <si>
    <t xml:space="preserve">А │12.10.002│Электрокардиография       </t>
  </si>
  <si>
    <t xml:space="preserve">  │         │(физ.упражнениями)</t>
  </si>
  <si>
    <t>В │03.037.01│Функциональное тестирование легких</t>
  </si>
  <si>
    <t xml:space="preserve">             (ФВД)</t>
  </si>
  <si>
    <t>А │06.28.004│Внутривенная урография</t>
  </si>
  <si>
    <t xml:space="preserve">А │06.09.008│Рентгенография легких в 2-х         </t>
  </si>
  <si>
    <t xml:space="preserve">А │06.09.007│Флюорография    </t>
  </si>
  <si>
    <t xml:space="preserve">А │06.28.017│Обзорная урография (рентгено- </t>
  </si>
  <si>
    <t xml:space="preserve">  │         │графия мочевой системы)    </t>
  </si>
  <si>
    <t xml:space="preserve">А │06.04.001│Рентгенография височно-       </t>
  </si>
  <si>
    <t xml:space="preserve">  │         │нижнечелюстного сустава       </t>
  </si>
  <si>
    <t xml:space="preserve">А │06.03.057│Рентгенография костей лицевого   </t>
  </si>
  <si>
    <t xml:space="preserve">  │         │скелета                         </t>
  </si>
  <si>
    <t>А │06.04.016│Рентгенография бедренного сустава</t>
  </si>
  <si>
    <t>А │06.03.043│Рентгенография бедренной кости</t>
  </si>
  <si>
    <t xml:space="preserve">А │06.03.046│Рентгенография большеберцовой </t>
  </si>
  <si>
    <t xml:space="preserve">  │         │и малоберцовой кости           </t>
  </si>
  <si>
    <t xml:space="preserve">А │06.03.041│Рентгенография большого пальца  </t>
  </si>
  <si>
    <t xml:space="preserve">А │06.03.054│Рентгенография большого пальца  </t>
  </si>
  <si>
    <t xml:space="preserve">  │         │стопы                         </t>
  </si>
  <si>
    <t xml:space="preserve">А │06.07.008│Рентгенография верхней челюсти  </t>
  </si>
  <si>
    <t xml:space="preserve">  │         │в косой проекции               </t>
  </si>
  <si>
    <t xml:space="preserve">А │06.03.030│Рентгенография всего таза </t>
  </si>
  <si>
    <t xml:space="preserve">А │06.03.006│Рентгенография всего черепа, в  </t>
  </si>
  <si>
    <t xml:space="preserve">  │         │одной или более проекциях      </t>
  </si>
  <si>
    <t xml:space="preserve">А │06.27.002│Рентгенография гайморовой пазухи </t>
  </si>
  <si>
    <t xml:space="preserve">А │06.26.001│Рентгенография глазницы          </t>
  </si>
  <si>
    <t xml:space="preserve">А │06.04.017│Рентгенография голеностопного </t>
  </si>
  <si>
    <t xml:space="preserve">  │         │сустава                         </t>
  </si>
  <si>
    <t xml:space="preserve">А │06.03.042│Рентгенография головки и шейки  </t>
  </si>
  <si>
    <t xml:space="preserve">  │         │бедренной кости              </t>
  </si>
  <si>
    <t>А │06.03.033│Рентгенография головки плечевой</t>
  </si>
  <si>
    <t xml:space="preserve">  │         │кости                           </t>
  </si>
  <si>
    <t>А │06.04.019│Рентгенография грудино-ключичного</t>
  </si>
  <si>
    <t xml:space="preserve">  │         │сочленения                      </t>
  </si>
  <si>
    <t xml:space="preserve">А │06.03.025│Рентгенография грудины     </t>
  </si>
  <si>
    <t xml:space="preserve">А │06.03.044│Рентгенография диафиза бедренной </t>
  </si>
  <si>
    <t xml:space="preserve">А │06.03.047│Рентгенография диафиза больше- </t>
  </si>
  <si>
    <t xml:space="preserve">  │         │берцовой и малоберцовой костей   </t>
  </si>
  <si>
    <t xml:space="preserve">А │06.03.014│Рентгенография дорсального   </t>
  </si>
  <si>
    <t xml:space="preserve">  │         │отдела позвоночника             </t>
  </si>
  <si>
    <t xml:space="preserve">А │06.03.015│Рентгенография дорсолюмбального  </t>
  </si>
  <si>
    <t xml:space="preserve">А │06.03.036│Рентгенография запястья          </t>
  </si>
  <si>
    <t>А │06.03.010│Рентгенография зубовидного отрос-</t>
  </si>
  <si>
    <t xml:space="preserve">  │         │тка (второго шейного позвонка)   </t>
  </si>
  <si>
    <t xml:space="preserve">А │06.03.038│Рентгенография кисти руки    </t>
  </si>
  <si>
    <t xml:space="preserve">А │06.03.022│Рентгенография ключицы    </t>
  </si>
  <si>
    <t xml:space="preserve">А │06.04.006│Рентгенография коленного сустава </t>
  </si>
  <si>
    <t xml:space="preserve">А │06.03.045│Рентгенография коленной чашечки </t>
  </si>
  <si>
    <t xml:space="preserve">А │06.03.018│Рентгенография крестца и копчика </t>
  </si>
  <si>
    <t xml:space="preserve">А │06.09.008│Рентгенография легких          </t>
  </si>
  <si>
    <t xml:space="preserve">А │06.12.002│Рентгенография легочной артерии </t>
  </si>
  <si>
    <t xml:space="preserve">А │06.03.028│Рентгенография лобка             </t>
  </si>
  <si>
    <t xml:space="preserve">А │06.27.001│Рентгенография лобной пазухи  </t>
  </si>
  <si>
    <t xml:space="preserve">А │06.03.048│Рентгенография лодыжки     </t>
  </si>
  <si>
    <t>А │06.04.004│Рентгенография локтевого сустава</t>
  </si>
  <si>
    <t xml:space="preserve">А │06.03.035│Рентгенография локтевой кости </t>
  </si>
  <si>
    <t xml:space="preserve">  │         │и лучевой кости                 </t>
  </si>
  <si>
    <t>А │06.03.029│Рентгенография лонного сочленения</t>
  </si>
  <si>
    <t xml:space="preserve">А │06.03.032│Рентгенография лопатки        </t>
  </si>
  <si>
    <t xml:space="preserve">А │06.04.005│Рентгенография лучезапястного   </t>
  </si>
  <si>
    <t xml:space="preserve">  │         │сустава                       </t>
  </si>
  <si>
    <t xml:space="preserve">А │06.19.001│Рентгенография нижней части </t>
  </si>
  <si>
    <t xml:space="preserve">  │         │брюшной полости                </t>
  </si>
  <si>
    <t xml:space="preserve">А │06.07.009│Рентгенография нижней челюсти </t>
  </si>
  <si>
    <t xml:space="preserve">  │         │в боковой проекции             </t>
  </si>
  <si>
    <t xml:space="preserve">А │06.08.004│Рентгенография носоглотки   </t>
  </si>
  <si>
    <t xml:space="preserve">А │06.03.003│Рентгенография основания черепа  </t>
  </si>
  <si>
    <t xml:space="preserve">А │06.03.053│Рентгенография пальцев ноги   </t>
  </si>
  <si>
    <t xml:space="preserve">А │06.03.040│Рентгенография пальцев руки   </t>
  </si>
  <si>
    <t xml:space="preserve">А │06.03.008│Рентгенография первого и     </t>
  </si>
  <si>
    <t xml:space="preserve">  │         │второго шейного позвонка      </t>
  </si>
  <si>
    <t xml:space="preserve">А │06.25.002│Рентгенография пирамиды  </t>
  </si>
  <si>
    <t xml:space="preserve">  │         │(височной кости)     </t>
  </si>
  <si>
    <t xml:space="preserve">А │06.16.005│Рентгенография пищевода </t>
  </si>
  <si>
    <t xml:space="preserve">А │06.16.004│Рентгенография пищеводного    </t>
  </si>
  <si>
    <t xml:space="preserve">  │         │отверстия диафрагмы      </t>
  </si>
  <si>
    <t xml:space="preserve">А │06.03.031│Рентгенография плеча        </t>
  </si>
  <si>
    <t xml:space="preserve">А │06.04.015│Рентгенография плечевого сустава </t>
  </si>
  <si>
    <t xml:space="preserve">А │06.03.034│Рентгенография плечевой кости   </t>
  </si>
  <si>
    <t xml:space="preserve">А │06.03.051│Рентгенография плюсны и фаланг  </t>
  </si>
  <si>
    <t xml:space="preserve">  │         │стопы                   </t>
  </si>
  <si>
    <t xml:space="preserve">А │06.03.026│Рентгенография подвздошной кости </t>
  </si>
  <si>
    <t xml:space="preserve">А │06.03.021│Рентгенография позвоночника,   </t>
  </si>
  <si>
    <t xml:space="preserve">  │         │вертикальная                 </t>
  </si>
  <si>
    <t xml:space="preserve">А │06.28.001│Рентгенография почки          </t>
  </si>
  <si>
    <t xml:space="preserve">А │06.03.016│Рентгенография поясничного       </t>
  </si>
  <si>
    <t xml:space="preserve">  │         │отдела позвоночника     </t>
  </si>
  <si>
    <t xml:space="preserve">А │06.03.017│Рентгенография пояснично-   </t>
  </si>
  <si>
    <t xml:space="preserve">  │         │крестцового отдела позвоночника  </t>
  </si>
  <si>
    <t xml:space="preserve">А │06.03.049│Рентгенография предплюсны   </t>
  </si>
  <si>
    <t xml:space="preserve">А │06.08.003│Рентгенография придаточных      </t>
  </si>
  <si>
    <t xml:space="preserve">  │         │пазух носа                 </t>
  </si>
  <si>
    <t xml:space="preserve">А │06.08.008│Рентгенография придаточных  </t>
  </si>
  <si>
    <t xml:space="preserve">  │         │пазух носа с контрастом       </t>
  </si>
  <si>
    <t xml:space="preserve">А │06.31.003│Рентгенография промежности   </t>
  </si>
  <si>
    <t xml:space="preserve">А │06.03.037│Рентгенография пясти   </t>
  </si>
  <si>
    <t xml:space="preserve">А │06.03.050│Рентгенография пяточной кости  </t>
  </si>
  <si>
    <t xml:space="preserve">А │06.03.023│Рентгенография ребра (ер)      </t>
  </si>
  <si>
    <t xml:space="preserve">А │06.03.027│Рентгенография седалищной кости </t>
  </si>
  <si>
    <t xml:space="preserve">А │06.03.052│Рентгенография стопы </t>
  </si>
  <si>
    <t xml:space="preserve">А │06.03.039│Рентгенография фаланг кисти  </t>
  </si>
  <si>
    <t xml:space="preserve">А │06.03.061│Рентгенография черепа в прямой  </t>
  </si>
  <si>
    <t xml:space="preserve">  │         │проекции             </t>
  </si>
  <si>
    <t xml:space="preserve">А │06.03.001│Рентгенография черепа     </t>
  </si>
  <si>
    <t xml:space="preserve">  │         │тангенциальная          </t>
  </si>
  <si>
    <t>А │06.03.004│Рентгенография черепных отверстий</t>
  </si>
  <si>
    <t xml:space="preserve">А │06.03.012│Рентгенография шейно-дорсального </t>
  </si>
  <si>
    <t xml:space="preserve">  │         │отдела позвоночника  </t>
  </si>
  <si>
    <t xml:space="preserve">А │06.03.007│Рентгенография ячеек решетчатой  </t>
  </si>
  <si>
    <t xml:space="preserve">  │         │кости                  </t>
  </si>
  <si>
    <t>Расчет стоимости  дополнительных расходных материалов</t>
  </si>
  <si>
    <t>по рентгенотделению ГБУЗ "Суражская ЦРБ"</t>
  </si>
  <si>
    <t>размер</t>
  </si>
  <si>
    <t>к-во</t>
  </si>
  <si>
    <t>пленки</t>
  </si>
  <si>
    <t>снимков</t>
  </si>
  <si>
    <t>1-го снимка</t>
  </si>
  <si>
    <t>30х40</t>
  </si>
  <si>
    <t xml:space="preserve"> </t>
  </si>
  <si>
    <t>18х24</t>
  </si>
  <si>
    <t>24х30</t>
  </si>
  <si>
    <t>13х18</t>
  </si>
  <si>
    <t>УЕТ м\с</t>
  </si>
  <si>
    <t>Расчет стоимости амбулаторно- поликлинического приема</t>
  </si>
  <si>
    <t xml:space="preserve">В │01.036.01│Прием (осмотр,консультация) врача            </t>
  </si>
  <si>
    <t xml:space="preserve">  │         │психиатра-нарколога первичный</t>
  </si>
  <si>
    <t xml:space="preserve">  │         │врача-гинеколога первичный</t>
  </si>
  <si>
    <t xml:space="preserve">  │         │врача-гинеколога повторный</t>
  </si>
  <si>
    <t xml:space="preserve">  │         │врача-дерматовенеролога первичный</t>
  </si>
  <si>
    <t xml:space="preserve">В │01.001.01│Прием (осмотр,консультация)         </t>
  </si>
  <si>
    <t>В │01.001.02│Прием (осмотр,консультация)</t>
  </si>
  <si>
    <t>В │01.008.01│Прием (осмотр,консультация)</t>
  </si>
  <si>
    <t>В │01.008.02│Прием (осмотр,консультация)</t>
  </si>
  <si>
    <t xml:space="preserve">  │         │врача-дерматовенеролога повторный</t>
  </si>
  <si>
    <t>В │01.014.01│Прием (осмотр,консультация)</t>
  </si>
  <si>
    <t xml:space="preserve">  │         │врача-инфекциониста первичный</t>
  </si>
  <si>
    <t xml:space="preserve">В │01.014.02│Прием (осмотр,консультация)          </t>
  </si>
  <si>
    <t xml:space="preserve">  │         │врача-инфекциониста повторный</t>
  </si>
  <si>
    <t>В │01.023.01│Прием (осмотр,консультация)</t>
  </si>
  <si>
    <t xml:space="preserve">  │         │врача-невролога первичный</t>
  </si>
  <si>
    <t>В │01.023.02│Прием (осмотр,консультация)</t>
  </si>
  <si>
    <t xml:space="preserve">  │         │врача-невролога повторный</t>
  </si>
  <si>
    <t>В │01.027.01│Прием (осмотр,консультация)</t>
  </si>
  <si>
    <t xml:space="preserve">  │         │врача-онколога первичный</t>
  </si>
  <si>
    <t>В │01.027.02│Прием (осмотр,консультация)</t>
  </si>
  <si>
    <t xml:space="preserve">  │         │врача-онколога повторный  </t>
  </si>
  <si>
    <t>В │01.028.01│Прием (осмотр,консультация)</t>
  </si>
  <si>
    <t xml:space="preserve">  │         │врача-отоларинголога первичный</t>
  </si>
  <si>
    <t>В │01.028.02│Прием (осмотр,консультация)</t>
  </si>
  <si>
    <t xml:space="preserve">  │         │врача-отоларинголога повторный</t>
  </si>
  <si>
    <t>В │01.029.01│Прием (осмотр,консультация)</t>
  </si>
  <si>
    <t xml:space="preserve">  │         │врача-офтальмолога первичный</t>
  </si>
  <si>
    <t xml:space="preserve">В │01.029.01│Прием (осмотр,консультация)          </t>
  </si>
  <si>
    <t xml:space="preserve">  │         │врача-офтальмолога повторный</t>
  </si>
  <si>
    <t>В │01.035.01│Прием (осмотр,консультация)</t>
  </si>
  <si>
    <t xml:space="preserve">  │         │врача-психиатра первичный</t>
  </si>
  <si>
    <t xml:space="preserve">В │01.047.01│Прием (осмотр,консультация)     </t>
  </si>
  <si>
    <t xml:space="preserve">  │         │врача-терапевта первичный</t>
  </si>
  <si>
    <t>В │01.047.02│Прием (осмотр,консультация)</t>
  </si>
  <si>
    <t xml:space="preserve">  │         │врача-терапевта повторный</t>
  </si>
  <si>
    <t xml:space="preserve">  │         │врача-терапевта с выездом на дом</t>
  </si>
  <si>
    <t>В │01.053.02│Прием (осмотр,консультация)</t>
  </si>
  <si>
    <t xml:space="preserve">  │         │врача-уролога первичный</t>
  </si>
  <si>
    <t xml:space="preserve">  │         │врача-уролога повторный</t>
  </si>
  <si>
    <t xml:space="preserve">В │01.055.01│Прием (осмотр,консультация)          </t>
  </si>
  <si>
    <t xml:space="preserve">  │         │врача-фтизиатра первичный</t>
  </si>
  <si>
    <t>В │01.055.02│Прием (осмотр,консультация)</t>
  </si>
  <si>
    <t xml:space="preserve">  │         │врача-фтизиатра повторный</t>
  </si>
  <si>
    <t>В │01.058.01│Прием (осмотр,консультация)</t>
  </si>
  <si>
    <t xml:space="preserve">  │         │врача-эндокринолога первичный</t>
  </si>
  <si>
    <t xml:space="preserve">В │01.058.02│Прием (осмотр,консультация)     </t>
  </si>
  <si>
    <t xml:space="preserve">  │         │врача-эндокринолога повторный</t>
  </si>
  <si>
    <t>В │01.057.02│Прием (осмотр,консультация)</t>
  </si>
  <si>
    <t xml:space="preserve">  │         │врача-хирурга первичный</t>
  </si>
  <si>
    <t xml:space="preserve">  │         │врача-хирурга повторный</t>
  </si>
  <si>
    <t xml:space="preserve">В │01.065.01│Прием (осмотр,консультация)          </t>
  </si>
  <si>
    <t xml:space="preserve">  │         │врача-стоматолога первичный</t>
  </si>
  <si>
    <t>В │01.065.02│Прием (осмотр,консультация)</t>
  </si>
  <si>
    <t xml:space="preserve">  │         │врача-стоматолога повторный</t>
  </si>
  <si>
    <t>В │04.055.02 Прием (осмотр,консультация)</t>
  </si>
  <si>
    <t xml:space="preserve">  │         │врача-профпатолога </t>
  </si>
  <si>
    <t>Начальник планово-экономического отдела</t>
  </si>
  <si>
    <t>Врач =70,33</t>
  </si>
  <si>
    <t>фель-р =70,86</t>
  </si>
  <si>
    <t xml:space="preserve">лаборатории  ГБУЗ "Суражская ЦРБ" </t>
  </si>
  <si>
    <t>Расходные материалы</t>
  </si>
  <si>
    <t xml:space="preserve">На общий анализ крови  </t>
  </si>
  <si>
    <t xml:space="preserve">гемоглобина цианид         </t>
  </si>
  <si>
    <t xml:space="preserve">уксусная кислота          </t>
  </si>
  <si>
    <t>кг</t>
  </si>
  <si>
    <t xml:space="preserve">митиленовая синька    </t>
  </si>
  <si>
    <t>г</t>
  </si>
  <si>
    <t xml:space="preserve">3-х-замещающ. лим. кис. Nа        </t>
  </si>
  <si>
    <t xml:space="preserve">раствор Мая-Грюнвальда   </t>
  </si>
  <si>
    <t>л</t>
  </si>
  <si>
    <t xml:space="preserve">Nа фосфат 2-замещенный    </t>
  </si>
  <si>
    <t xml:space="preserve">Nа фосфат 1-замещенный        </t>
  </si>
  <si>
    <t xml:space="preserve">Азур II                        </t>
  </si>
  <si>
    <t xml:space="preserve">Эозин К                           </t>
  </si>
  <si>
    <t xml:space="preserve">иммерсионное масло        </t>
  </si>
  <si>
    <t xml:space="preserve">трилон Б                    </t>
  </si>
  <si>
    <t xml:space="preserve">итого                                                                    </t>
  </si>
  <si>
    <t>количество анализов</t>
  </si>
  <si>
    <t>расходы на 1 анализ</t>
  </si>
  <si>
    <t xml:space="preserve">На подсчет эритроцитов  </t>
  </si>
  <si>
    <t xml:space="preserve">хлорид Nа   </t>
  </si>
  <si>
    <t xml:space="preserve"> Определение гематокритной величины </t>
  </si>
  <si>
    <t xml:space="preserve">гепариг  </t>
  </si>
  <si>
    <t>фл</t>
  </si>
  <si>
    <t xml:space="preserve"> Определение ретиколоцитов </t>
  </si>
  <si>
    <t xml:space="preserve">Азур II                   </t>
  </si>
  <si>
    <t xml:space="preserve">хлорид Nа     </t>
  </si>
  <si>
    <t>иммерсионное масло</t>
  </si>
  <si>
    <t xml:space="preserve"> Подсчет тромбоцитов</t>
  </si>
  <si>
    <t xml:space="preserve">трилон  В       </t>
  </si>
  <si>
    <t xml:space="preserve">раствор Мая-Грюнвальда      </t>
  </si>
  <si>
    <t xml:space="preserve">Азур II            </t>
  </si>
  <si>
    <t xml:space="preserve">Эозин К                                   </t>
  </si>
  <si>
    <t xml:space="preserve">Nа фосфат 2-замещенный            </t>
  </si>
  <si>
    <t xml:space="preserve">Nа фосфат 1-замещенный               </t>
  </si>
  <si>
    <t xml:space="preserve">иммерсионное масло    </t>
  </si>
  <si>
    <t xml:space="preserve">Обнаружение LE клетки </t>
  </si>
  <si>
    <t xml:space="preserve">оксалат натрия              </t>
  </si>
  <si>
    <t xml:space="preserve">Азур II                     </t>
  </si>
  <si>
    <t xml:space="preserve">Эозин К                      </t>
  </si>
  <si>
    <t xml:space="preserve">Nа фосфат 1-замещенный    </t>
  </si>
  <si>
    <t xml:space="preserve">иммерсионное масло         </t>
  </si>
  <si>
    <t xml:space="preserve"> Определение группы крови, резус-фактора </t>
  </si>
  <si>
    <t>1 флакон на 20 определений</t>
  </si>
  <si>
    <t xml:space="preserve">Определение диастазы </t>
  </si>
  <si>
    <t xml:space="preserve">крахмал      </t>
  </si>
  <si>
    <t xml:space="preserve">йод     </t>
  </si>
  <si>
    <t xml:space="preserve">йодистый калий </t>
  </si>
  <si>
    <t xml:space="preserve">РМП         </t>
  </si>
  <si>
    <t xml:space="preserve">антиген кардиолипиновый   </t>
  </si>
  <si>
    <t>уп</t>
  </si>
  <si>
    <t xml:space="preserve">Реакция Вассермана   </t>
  </si>
  <si>
    <t xml:space="preserve">сухой комплемент     </t>
  </si>
  <si>
    <t>гемолитическая сыворотка</t>
  </si>
  <si>
    <t xml:space="preserve">трепонемный антиген    </t>
  </si>
  <si>
    <t xml:space="preserve"> Определение глюкозы мочи  </t>
  </si>
  <si>
    <t xml:space="preserve">сульфат меди   </t>
  </si>
  <si>
    <t xml:space="preserve">едкий натр    </t>
  </si>
  <si>
    <t xml:space="preserve">глицерин           </t>
  </si>
  <si>
    <t>Определение рН  мочи индикаторная бумага</t>
  </si>
  <si>
    <t xml:space="preserve"> индикаторная бумага</t>
  </si>
  <si>
    <t>150(100)</t>
  </si>
  <si>
    <t xml:space="preserve">Определение белка  мочи </t>
  </si>
  <si>
    <t xml:space="preserve">сульфасалициловая кислота </t>
  </si>
  <si>
    <t xml:space="preserve">повареная соль             </t>
  </si>
  <si>
    <t xml:space="preserve">азотная кислота               </t>
  </si>
  <si>
    <t xml:space="preserve">Обнаружение кетоновых тел в моче  </t>
  </si>
  <si>
    <t xml:space="preserve">нитропруссид натрия       </t>
  </si>
  <si>
    <t xml:space="preserve">сульфат аммония   </t>
  </si>
  <si>
    <t xml:space="preserve">карбонат натрия       </t>
  </si>
  <si>
    <t xml:space="preserve">Определение биллирубина в моче </t>
  </si>
  <si>
    <t xml:space="preserve">йод   </t>
  </si>
  <si>
    <t>йодистый калий</t>
  </si>
  <si>
    <t xml:space="preserve"> Обнаружение простейших   </t>
  </si>
  <si>
    <t xml:space="preserve">йод       </t>
  </si>
  <si>
    <t xml:space="preserve">йодистый калий      </t>
  </si>
  <si>
    <t xml:space="preserve">Обнаружение яйца глист   </t>
  </si>
  <si>
    <t xml:space="preserve">глицерин        </t>
  </si>
  <si>
    <t xml:space="preserve">карболовая кислота   </t>
  </si>
  <si>
    <t xml:space="preserve">метиленовый синий     </t>
  </si>
  <si>
    <t xml:space="preserve">малахитовый зеленый        </t>
  </si>
  <si>
    <t xml:space="preserve"> Анализ крови на холестерин </t>
  </si>
  <si>
    <t xml:space="preserve">реактивы  </t>
  </si>
  <si>
    <t>630(100)</t>
  </si>
  <si>
    <t xml:space="preserve">кювета   9-ти канальная   </t>
  </si>
  <si>
    <t>335(100)</t>
  </si>
  <si>
    <t xml:space="preserve"> Анализ крови на холестерин высокой плотности</t>
  </si>
  <si>
    <t xml:space="preserve">реактивы </t>
  </si>
  <si>
    <t>4300 (200)</t>
  </si>
  <si>
    <t xml:space="preserve"> Анализ крови на тропонин I Test</t>
  </si>
  <si>
    <t xml:space="preserve"> стоимость реактива  </t>
  </si>
  <si>
    <t>10100(50)</t>
  </si>
  <si>
    <t xml:space="preserve">Анализ крови на триглицериды </t>
  </si>
  <si>
    <t>850(250)</t>
  </si>
  <si>
    <t xml:space="preserve"> Анализ крови на В-липопротеиды</t>
  </si>
  <si>
    <t>850(200)</t>
  </si>
  <si>
    <t xml:space="preserve">Анализ крови на мочевую кислоту </t>
  </si>
  <si>
    <t>1050(200)</t>
  </si>
  <si>
    <t>Начальник плано-экономического отдела</t>
  </si>
  <si>
    <t>Расчет</t>
  </si>
  <si>
    <t xml:space="preserve">А │03.16.001│Эзофагогастродуоденоскопия    </t>
  </si>
  <si>
    <t xml:space="preserve">А │03.08.003│Эзофагоскопия                    </t>
  </si>
  <si>
    <t xml:space="preserve">В │01.059.01│Прием (осмотр, консультация)    </t>
  </si>
  <si>
    <t xml:space="preserve">  │         │врача-эндоскописта первичный     </t>
  </si>
  <si>
    <t xml:space="preserve">В │01.059.02│Прием (осмотр, консультация)     </t>
  </si>
  <si>
    <t xml:space="preserve">  │         │врача-эндоскописта повторный     </t>
  </si>
  <si>
    <t>Расчет для медосмотров на оружие,  Гаи</t>
  </si>
  <si>
    <t xml:space="preserve">             с тест-полоской </t>
  </si>
  <si>
    <t>мужчин</t>
  </si>
  <si>
    <t>врач-дерматовенеролог</t>
  </si>
  <si>
    <t>исследование на гельминтозы</t>
  </si>
  <si>
    <t>исследование крови на МРП</t>
  </si>
  <si>
    <t>врач -отоларинголог</t>
  </si>
  <si>
    <t>врач-стоматолог</t>
  </si>
  <si>
    <t>врач-гинеколог</t>
  </si>
  <si>
    <t>врач-профпатолог</t>
  </si>
  <si>
    <t>доврачебный кабинет</t>
  </si>
  <si>
    <t>врач -психиатр</t>
  </si>
  <si>
    <t xml:space="preserve">  │         │врача-психиатра </t>
  </si>
  <si>
    <t xml:space="preserve">  │         │психиатра-нарколога </t>
  </si>
  <si>
    <t>Расчет для медосмотров на работу</t>
  </si>
  <si>
    <t>Расчет стоимости расходных материалов для  услуг по клинической</t>
  </si>
  <si>
    <t xml:space="preserve">             Колоноскопия</t>
  </si>
  <si>
    <t>УТВЕРЖДЕНО ПРИКАЗОМ</t>
  </si>
  <si>
    <t>Прейскурант</t>
  </si>
  <si>
    <t>Наименование услуги</t>
  </si>
  <si>
    <t>Ед. измер.</t>
  </si>
  <si>
    <t>Примеч</t>
  </si>
  <si>
    <t>посещение</t>
  </si>
  <si>
    <t xml:space="preserve">В │01.036.01│Прием (осмотр, консультация)    </t>
  </si>
  <si>
    <t xml:space="preserve">  │         │врача психиатра-нарколога        </t>
  </si>
  <si>
    <t xml:space="preserve">                              2.Медицинские услуги амбулаторно-  поликлинических кабинетов</t>
  </si>
  <si>
    <t xml:space="preserve">  │         │первичный                       </t>
  </si>
  <si>
    <t xml:space="preserve">В │01.036.02│Прием (осмотр, консультация)    </t>
  </si>
  <si>
    <t xml:space="preserve">В │01.001.01│Прием (осмотр, консультация)     </t>
  </si>
  <si>
    <t xml:space="preserve">  │         │врача-гинеколога первичный       </t>
  </si>
  <si>
    <t xml:space="preserve">В │01.001.02│Прием (осмотр, консультация)    </t>
  </si>
  <si>
    <t xml:space="preserve">  │         │врача-гинеколога повторный      </t>
  </si>
  <si>
    <t xml:space="preserve">В │01.008.01│Прием (осмотр, консультация)   </t>
  </si>
  <si>
    <t xml:space="preserve">В │01.008.02│Прием (осмотр, консультация)    </t>
  </si>
  <si>
    <t xml:space="preserve">В │01.014.01│Прием (осмотр, консультация)    </t>
  </si>
  <si>
    <t xml:space="preserve">  │         │врача-инфекциониста первичный    </t>
  </si>
  <si>
    <t xml:space="preserve">В │01.014.02│Прием (осмотр, консультация)   </t>
  </si>
  <si>
    <t xml:space="preserve">  │         │врача-инфекциониста повторный   </t>
  </si>
  <si>
    <t xml:space="preserve">В │01.023.01│Прием (осмотр, консультация)    </t>
  </si>
  <si>
    <t xml:space="preserve">  │         │врача-невролога первичный   </t>
  </si>
  <si>
    <t xml:space="preserve">В │01.023.02│Прием (осмотр, консультация)    </t>
  </si>
  <si>
    <t xml:space="preserve">  │         │врача-невролога повторный  </t>
  </si>
  <si>
    <t xml:space="preserve">В │01.027.01│Прием (осмотр, консультация)     </t>
  </si>
  <si>
    <t xml:space="preserve">  │         │врача-онколога первичный         </t>
  </si>
  <si>
    <t xml:space="preserve">В │01.027.02│Прием (осмотр, консультация)     </t>
  </si>
  <si>
    <t xml:space="preserve">  │         │врача-онколога повторный         </t>
  </si>
  <si>
    <t xml:space="preserve">В │01.028.01│Прием (осмотр,консультация) </t>
  </si>
  <si>
    <t xml:space="preserve">  │         │ врача-отоларинголога             </t>
  </si>
  <si>
    <t xml:space="preserve">  │         │(первичный)               </t>
  </si>
  <si>
    <t xml:space="preserve">В │01.028.02│Прием (осмотр,консультация) </t>
  </si>
  <si>
    <t xml:space="preserve">  │         │(повторный)             </t>
  </si>
  <si>
    <t xml:space="preserve">В │01.029.01│Прием (осмотр, консультация)    </t>
  </si>
  <si>
    <t xml:space="preserve">  │         │врача-офтальмолога первичный     </t>
  </si>
  <si>
    <t xml:space="preserve">В │01.029.02│Прием (осмотр, консультация)  </t>
  </si>
  <si>
    <t xml:space="preserve">  │         │врача-офтальмолога повторный    </t>
  </si>
  <si>
    <t xml:space="preserve">В │01.035.01│Прием (осмотр, консультация)  </t>
  </si>
  <si>
    <t xml:space="preserve">  │         │врача-психиатра первичный        </t>
  </si>
  <si>
    <t xml:space="preserve">В │01.047.01│Прием (осмотр, консультация)    </t>
  </si>
  <si>
    <t xml:space="preserve">  │         │врача-терапевта первичный       </t>
  </si>
  <si>
    <t xml:space="preserve">В │01.047.02│Прием (осмотр, консультация)     </t>
  </si>
  <si>
    <t xml:space="preserve">  │         │врача-терапевта повторный    </t>
  </si>
  <si>
    <t xml:space="preserve">  │         │Прием (осмотр, консультация)    </t>
  </si>
  <si>
    <t xml:space="preserve">  │         │врача терапевта    </t>
  </si>
  <si>
    <t xml:space="preserve">  │         │с выездом на дом                        </t>
  </si>
  <si>
    <t xml:space="preserve">В │01.053.01│Прием (осмотр, консультация)    </t>
  </si>
  <si>
    <t xml:space="preserve">В │01.053.02│Прием (осмотр, консультация)    </t>
  </si>
  <si>
    <t xml:space="preserve">  │         │врача-уролога повторный         </t>
  </si>
  <si>
    <t xml:space="preserve">В │01.055.01│Прием (осмотр, консультация)    </t>
  </si>
  <si>
    <t xml:space="preserve">  │         │врача-фтизиатра первичный        </t>
  </si>
  <si>
    <t xml:space="preserve">В │01.055.02│Прием (осмотр, консультация)     </t>
  </si>
  <si>
    <t xml:space="preserve">  │         │врача-фтизиатра повторный       </t>
  </si>
  <si>
    <t xml:space="preserve">В │01.058.01│Прием (осмотр, консультация)   </t>
  </si>
  <si>
    <t xml:space="preserve">  │         │врача-эндокринолога первичный    </t>
  </si>
  <si>
    <t xml:space="preserve">В │01.058.02│Прием (осмотр, консультация)     </t>
  </si>
  <si>
    <t xml:space="preserve">  │         │врача-эндокринолога повторный  </t>
  </si>
  <si>
    <t xml:space="preserve">В │01.057.01│Прием (осмотр, консультация)   </t>
  </si>
  <si>
    <t xml:space="preserve">  │         │врача-хирурга первичный        </t>
  </si>
  <si>
    <t xml:space="preserve">В │01.057.02│Прием (осмотр, консультация)    </t>
  </si>
  <si>
    <t xml:space="preserve">  │         │врача-хирурга повторный         </t>
  </si>
  <si>
    <t xml:space="preserve">  │         │врача-стоматолога первичный        </t>
  </si>
  <si>
    <t xml:space="preserve">  │         │врача-стоматолога повторный         </t>
  </si>
  <si>
    <t xml:space="preserve">В │01.033.01│Прием (осмотр, консультация)  </t>
  </si>
  <si>
    <t xml:space="preserve">  │         │врача-профпатолога      </t>
  </si>
  <si>
    <t xml:space="preserve">А │11.12.009│Взятие крови из периферической   </t>
  </si>
  <si>
    <t>процедура</t>
  </si>
  <si>
    <t xml:space="preserve">  │         │вены                             </t>
  </si>
  <si>
    <t xml:space="preserve">А │11.12.003│Внутривенное введение         </t>
  </si>
  <si>
    <t>инъекция</t>
  </si>
  <si>
    <t xml:space="preserve">  │         │лекарственных средств         </t>
  </si>
  <si>
    <t xml:space="preserve">А │11.01.003│Внутрикожное введение          </t>
  </si>
  <si>
    <t xml:space="preserve">  │         │лекарственных средств        </t>
  </si>
  <si>
    <t xml:space="preserve">А │11.02.002│Внутримышечное введение         </t>
  </si>
  <si>
    <t xml:space="preserve">  │         │лекарственных средств           </t>
  </si>
  <si>
    <t xml:space="preserve">А │02.12.002│Измерение артериального давления </t>
  </si>
  <si>
    <t xml:space="preserve">  │         │на периферических артериях      </t>
  </si>
  <si>
    <t xml:space="preserve">А │02.01.001│Измерение массы тела           </t>
  </si>
  <si>
    <t xml:space="preserve">А │02.03.005│Измерение роста              </t>
  </si>
  <si>
    <t>А │11.01.002│Подкожное введение лекарственных</t>
  </si>
  <si>
    <t xml:space="preserve">  │         │средств и растворов           </t>
  </si>
  <si>
    <t xml:space="preserve">В │04.014.03│Вакцинация                      </t>
  </si>
  <si>
    <t xml:space="preserve">  │         │выездом на работу (предрейсовый)        </t>
  </si>
  <si>
    <t xml:space="preserve">  │         │после окончания работы     </t>
  </si>
  <si>
    <t xml:space="preserve">   3.Рентгенологические исследования     </t>
  </si>
  <si>
    <t>исследован</t>
  </si>
  <si>
    <t xml:space="preserve">А │06.09.008│Рентгенография легких в 2-х          </t>
  </si>
  <si>
    <t xml:space="preserve">    4. Лабораторные   исследования      </t>
  </si>
  <si>
    <t xml:space="preserve">  │         │влагалищных мазков            </t>
  </si>
  <si>
    <t xml:space="preserve">  │         │Реакция микропреципитации (РМП)            </t>
  </si>
  <si>
    <t xml:space="preserve">       5. Медицинские услуги      </t>
  </si>
  <si>
    <t xml:space="preserve">         эндоскопического кабинета           </t>
  </si>
  <si>
    <t xml:space="preserve">  исследования</t>
  </si>
  <si>
    <t xml:space="preserve">А │05.10.001│Регистрация электрокардиораммы  </t>
  </si>
  <si>
    <t xml:space="preserve">А │04.14.002│Ультразвуковое исследование  </t>
  </si>
  <si>
    <t xml:space="preserve">  │         │желчного пузыря              </t>
  </si>
  <si>
    <t xml:space="preserve">А │04.06.002│Ультразвуковое исследование  </t>
  </si>
  <si>
    <t xml:space="preserve">  │         │лимфоузлов                       </t>
  </si>
  <si>
    <t>А │04.20.001│Ультразвуковое исследование матки</t>
  </si>
  <si>
    <t xml:space="preserve">  │         │и придатков                  </t>
  </si>
  <si>
    <t xml:space="preserve">А │04.20.002│Ультразвуковое исследование    </t>
  </si>
  <si>
    <t xml:space="preserve">  │         │молочных желез                </t>
  </si>
  <si>
    <t xml:space="preserve">А │04.28.002│Ультразвуковое исследование   </t>
  </si>
  <si>
    <t xml:space="preserve">  │         │мочевого пузыря                 </t>
  </si>
  <si>
    <t xml:space="preserve">А │04.28.003│Ультразвуковое исследование   </t>
  </si>
  <si>
    <t xml:space="preserve">  │         │мочеточников                   </t>
  </si>
  <si>
    <t xml:space="preserve">А │04.21.002│Ультразвуковое исследование     </t>
  </si>
  <si>
    <t xml:space="preserve">  │         │мошонки (яички, придатки)        </t>
  </si>
  <si>
    <t xml:space="preserve">А │04.01.001│Ультразвуковое исследование     </t>
  </si>
  <si>
    <t xml:space="preserve">  │         │мягких тканей                    </t>
  </si>
  <si>
    <t xml:space="preserve">А │04.22.002│Ультразвуковое исследование      </t>
  </si>
  <si>
    <t xml:space="preserve">  │         │надпочечников                </t>
  </si>
  <si>
    <t xml:space="preserve">А │04.22.004│Ультразвуковое исследование    </t>
  </si>
  <si>
    <t xml:space="preserve">  │         │паращитовидных желез            </t>
  </si>
  <si>
    <t xml:space="preserve">А │04.14.001│Ультразвуковое исследование      </t>
  </si>
  <si>
    <t xml:space="preserve">  │         │печени                           </t>
  </si>
  <si>
    <t xml:space="preserve">А │04.09.001│Ультразвуковое исследование      </t>
  </si>
  <si>
    <t xml:space="preserve">  │         │плевры                        </t>
  </si>
  <si>
    <t xml:space="preserve">А │04.15.001│Ультразвуковое исследование  </t>
  </si>
  <si>
    <t xml:space="preserve">  │         │поджелудочной железы             </t>
  </si>
  <si>
    <t xml:space="preserve">А │04.21.001│Ультразвуковое исследование   </t>
  </si>
  <si>
    <t xml:space="preserve">  │         │простаты                        </t>
  </si>
  <si>
    <t xml:space="preserve">А │04.06.001│Ультразвуковое исследование     </t>
  </si>
  <si>
    <t xml:space="preserve">  │         │селезенки                      </t>
  </si>
  <si>
    <t xml:space="preserve">А │04.22.001│Ультразвуковое исследование      </t>
  </si>
  <si>
    <t xml:space="preserve">  │         │щитовидной железы              </t>
  </si>
  <si>
    <t>А │12.10.002│Электрокардиография с применением</t>
  </si>
  <si>
    <t xml:space="preserve">  │         │медикаментов                  </t>
  </si>
  <si>
    <t xml:space="preserve">А │12.10.001│Электрокардиография </t>
  </si>
  <si>
    <t xml:space="preserve">  │         │ с физическими упражнениями                    </t>
  </si>
  <si>
    <t xml:space="preserve">А │03.037.01│Функциональное тестирование </t>
  </si>
  <si>
    <t xml:space="preserve">  │         │ легких (ФВД)                   </t>
  </si>
  <si>
    <t xml:space="preserve">      7. Медицинские услуги      </t>
  </si>
  <si>
    <t xml:space="preserve">А │03.20.001│Кольпоскопия </t>
  </si>
  <si>
    <t xml:space="preserve">      8. Медицинские услуги      </t>
  </si>
  <si>
    <t>скорой помощи</t>
  </si>
  <si>
    <t>Медицинское обслуживание за час работы</t>
  </si>
  <si>
    <t>Главный врач ГБУЗ "Суражская ЦРБ"</t>
  </si>
  <si>
    <t>Медицинское заключение о наличии (об отсутствии)</t>
  </si>
  <si>
    <t xml:space="preserve">у водителей транспортных средств медицинских </t>
  </si>
  <si>
    <t xml:space="preserve">противопоказаний,медицинских показаний </t>
  </si>
  <si>
    <r>
      <t>к управлению транспортными средствами</t>
    </r>
    <r>
      <rPr>
        <sz val="10"/>
        <rFont val="Courier"/>
        <family val="1"/>
        <charset val="204"/>
      </rPr>
      <t xml:space="preserve"> </t>
    </r>
  </si>
  <si>
    <t xml:space="preserve">Медицинское заключение об отсутствии </t>
  </si>
  <si>
    <t>противопоказаний к владению оружием</t>
  </si>
  <si>
    <t xml:space="preserve">Предварительный медицинский осмотр при </t>
  </si>
  <si>
    <t>женщина</t>
  </si>
  <si>
    <t>мужчина</t>
  </si>
  <si>
    <t xml:space="preserve">Периодический медицинский осмотр работников </t>
  </si>
  <si>
    <t>работающих в организациях общественного питания,</t>
  </si>
  <si>
    <t xml:space="preserve">          периодических медицинских осмотров)</t>
  </si>
  <si>
    <t xml:space="preserve">  │         │(с тест-полоской Рефлеком)                     </t>
  </si>
  <si>
    <t xml:space="preserve">  │         │первичный с тест-полоской                    </t>
  </si>
  <si>
    <t xml:space="preserve">  │         │врача-психиатра    </t>
  </si>
  <si>
    <t xml:space="preserve">В │01.035.01│Прием (осмотр, консультация)    </t>
  </si>
  <si>
    <t>исслед-е</t>
  </si>
  <si>
    <t>А │06.20.006│Маммография на выезде</t>
  </si>
  <si>
    <t xml:space="preserve">            (послерейсовый)  </t>
  </si>
  <si>
    <t xml:space="preserve">  │         │транспортных средств перед         </t>
  </si>
  <si>
    <t xml:space="preserve">В │01.070.00│Медицинский осмотр водителей       </t>
  </si>
  <si>
    <t>В │01.036.02│Прием (осмотр,консультация) врача</t>
  </si>
  <si>
    <t>СОГЛАСОВАНО</t>
  </si>
  <si>
    <t>Председатель ПК ГБУЗ "Суражская ЦРБ"</t>
  </si>
  <si>
    <t>_______________В.Е.Зыкова</t>
  </si>
  <si>
    <t>Расчет стоимости  немедицинских услуг</t>
  </si>
  <si>
    <t>водитель</t>
  </si>
  <si>
    <t>Коэффициент материальных затрат (Км)</t>
  </si>
  <si>
    <t xml:space="preserve">                                                                            Расчет</t>
  </si>
  <si>
    <t xml:space="preserve">№ </t>
  </si>
  <si>
    <t>Ст-ть</t>
  </si>
  <si>
    <t>Время</t>
  </si>
  <si>
    <t>итого</t>
  </si>
  <si>
    <t xml:space="preserve">Итого </t>
  </si>
  <si>
    <t>НДС</t>
  </si>
  <si>
    <t>п/п</t>
  </si>
  <si>
    <t>10 мин</t>
  </si>
  <si>
    <t>услуги</t>
  </si>
  <si>
    <t>(мин)</t>
  </si>
  <si>
    <t xml:space="preserve">Использование автотранспорта </t>
  </si>
  <si>
    <t>стоимости немедициских  услуг ГБУЗ "Суражская ЦРБ".</t>
  </si>
  <si>
    <t>Приложение № 2</t>
  </si>
  <si>
    <t>Перечень</t>
  </si>
  <si>
    <t>1.Медицинский осмотр на получения разрешения ношения оружия;</t>
  </si>
  <si>
    <t xml:space="preserve">         получения водительских прав. </t>
  </si>
  <si>
    <t xml:space="preserve">  2.Медицинские услуги амбулаторно-  поликлинических кабинетов</t>
  </si>
  <si>
    <t>В │01.036.01│Прием (осмотр, консультация)  врача психиатра-нарколога</t>
  </si>
  <si>
    <t>В │01.036.02│Прием (осмотр, консультация)  врача психиатра-нарколога</t>
  </si>
  <si>
    <t xml:space="preserve">В │01.001.01│Прием (осмотр, консультация)   врача-гинеколога   </t>
  </si>
  <si>
    <t xml:space="preserve">  │         │первичный       </t>
  </si>
  <si>
    <t xml:space="preserve">В │01.001.02│Прием (осмотр, консультация)   врача-гинеколога   </t>
  </si>
  <si>
    <t xml:space="preserve">  │         │повторный      </t>
  </si>
  <si>
    <t xml:space="preserve">  │         │первичный</t>
  </si>
  <si>
    <t xml:space="preserve">  │         │повторный</t>
  </si>
  <si>
    <t xml:space="preserve">В │01.014.01│Прием (осмотр, консультация)   врача-инфекциониста </t>
  </si>
  <si>
    <t xml:space="preserve">  │         │первичный    </t>
  </si>
  <si>
    <t xml:space="preserve">В │01.014.02│Прием (осмотр, консультация)  врача-инфекциониста </t>
  </si>
  <si>
    <t xml:space="preserve">  │         │повторный   </t>
  </si>
  <si>
    <t xml:space="preserve">В │01.023.01│Прием (осмотр, консультация)   врача-невролога </t>
  </si>
  <si>
    <t xml:space="preserve">  │         │первичный   </t>
  </si>
  <si>
    <t xml:space="preserve">В │01.023.02│Прием (осмотр, консультация)  врача-невролога   </t>
  </si>
  <si>
    <t xml:space="preserve">  │         │повторный  </t>
  </si>
  <si>
    <t xml:space="preserve">В │01.027.01│Прием (осмотр, консультация)    врача-онколога </t>
  </si>
  <si>
    <t xml:space="preserve">  │         │первичный         </t>
  </si>
  <si>
    <t>В │01.027.02│Прием (осмотр, консультация)   врача-онколога</t>
  </si>
  <si>
    <t xml:space="preserve">  │         │повторный         </t>
  </si>
  <si>
    <t>В │01.028.01│Прием (осмотр,консультация)  врача-оторинолоринголога</t>
  </si>
  <si>
    <t>В │01.028.02│Прием (осмотр,консультация)  врача-оторинолоринголога</t>
  </si>
  <si>
    <t xml:space="preserve">В │01.029.01│Прием (осмотр, консультация)  врача-офтальмолога  </t>
  </si>
  <si>
    <t xml:space="preserve">  │         │первичный     </t>
  </si>
  <si>
    <t xml:space="preserve">В │01.029.02│Прием (осмотр, консультация)  врача-офтальмолога </t>
  </si>
  <si>
    <t xml:space="preserve">  │         │повторный    </t>
  </si>
  <si>
    <t>В │01.035.01│Прием (осмотр, консультация)  врача-психиатра</t>
  </si>
  <si>
    <t xml:space="preserve">  │         │первичный        </t>
  </si>
  <si>
    <t xml:space="preserve">В │01.035.02│Прием (осмотр, консультация)  врача-психиатра  </t>
  </si>
  <si>
    <t xml:space="preserve">В │01.047.01│Прием (осмотр, консультация)   врача-терапевта </t>
  </si>
  <si>
    <t xml:space="preserve">В │01.047.02│Прием (осмотр, консультация)  врача-терапевта    </t>
  </si>
  <si>
    <t xml:space="preserve">В │01.055.01│Прием (осмотр, консультация)  врача-фтизиатра   </t>
  </si>
  <si>
    <t xml:space="preserve">В │01.055.02│Прием (осмотр, консультация)  врача-фтизиатра   </t>
  </si>
  <si>
    <t xml:space="preserve">  │         │повторный       </t>
  </si>
  <si>
    <t>В │01.058.01│Прием (осмотр, консультация)   врача-эндокринолога</t>
  </si>
  <si>
    <t xml:space="preserve">В │01.058.02│Прием (осмотр, консультация)   врача-эндокринолога  </t>
  </si>
  <si>
    <t>В │01.057.01│Прием (осмотр, консультация)   врача-хирурга</t>
  </si>
  <si>
    <t xml:space="preserve">В │01.057.02│Прием (осмотр, консультация)  врача-хирурга  </t>
  </si>
  <si>
    <t xml:space="preserve">В │01.057.01│Прием (осмотр, консультация)  врача-стоматолога </t>
  </si>
  <si>
    <t xml:space="preserve">В │01.057.02│Прием (осмотр, консультация)   врача-стоматолога </t>
  </si>
  <si>
    <t>В │01.033.01│Прием (осмотр, консультация)  врача-профпатолога</t>
  </si>
  <si>
    <t>А │11.12.009│Взятие крови из периферической   вены</t>
  </si>
  <si>
    <t xml:space="preserve">А │11.12.003│Внутривенное введение  лекарственных средств       </t>
  </si>
  <si>
    <t xml:space="preserve">А │11.01.003│Внутрикожное введение  лекарственных средств        </t>
  </si>
  <si>
    <t xml:space="preserve">А │11.02.002│Внутримышечное введение    лекарственных средств     </t>
  </si>
  <si>
    <t xml:space="preserve">А │02.12.002│Измерение артериального давления  на периферических </t>
  </si>
  <si>
    <t xml:space="preserve">  │         │артериях      </t>
  </si>
  <si>
    <t>А │11.01.002│Подкожное введение лекарственных средств и растворов</t>
  </si>
  <si>
    <t xml:space="preserve">В │01.070.001│Медицинский осмотр водителей  транспортных средств    </t>
  </si>
  <si>
    <t xml:space="preserve">  │         │перед выездом на работу (предрейсовый)        </t>
  </si>
  <si>
    <t xml:space="preserve">  │         │после окончания работы  (послерейсовый)  </t>
  </si>
  <si>
    <t xml:space="preserve">А │06.09.008│Рентгенография легких         </t>
  </si>
  <si>
    <t>В │03.016.04│Анализ крови биохимический  общетерапевтический</t>
  </si>
  <si>
    <t xml:space="preserve">А │09.05.042│Исследование уровня аланин-трансаминазы в крови   </t>
  </si>
  <si>
    <t xml:space="preserve">А │09.05.041│Исследование уровня аспарат-трансаминазы в крови  </t>
  </si>
  <si>
    <t>А │09.05.023│Исследование уровня глюкозы в  крови</t>
  </si>
  <si>
    <t>А │09.28.011│Исследование уровня глюкозы в  моче</t>
  </si>
  <si>
    <t>А │09.05.020│Исследование уровня креатинина в крови</t>
  </si>
  <si>
    <t xml:space="preserve">А │09.05.043│Исследование уровня креатинкиназы в крови (КФК)            </t>
  </si>
  <si>
    <t xml:space="preserve">А │08.05.004│Исследование уровня лейкоцитов в крови  </t>
  </si>
  <si>
    <t xml:space="preserve">А │09.05.027│Исследование уровня  липопротеинов в крови           </t>
  </si>
  <si>
    <t>А │09.05.017│Исследование уровня мочевины в крови</t>
  </si>
  <si>
    <t xml:space="preserve">А │09.05.018│Исследование уровня мочевой  кислоты в крови    </t>
  </si>
  <si>
    <t xml:space="preserve">А │09.05.010│Исследование уровня общего   белка в крови </t>
  </si>
  <si>
    <t xml:space="preserve">А │09.05.021│Исследование уровня общего  билирубина в крови </t>
  </si>
  <si>
    <t xml:space="preserve">А │09.05.003│Исследование уровня общего  гемоглобина в крови </t>
  </si>
  <si>
    <t xml:space="preserve">А │08.05.008│Исследование уровня   ретикулоцитов в крови          </t>
  </si>
  <si>
    <t xml:space="preserve">А │09.05.025│Исследование уровня  триглицеридов в крови           </t>
  </si>
  <si>
    <t xml:space="preserve">А │08.05.005│Исследование уровня  тромбоцитов в крови           </t>
  </si>
  <si>
    <t>А │09.05.026│Исследование уровня холестерина  в крови</t>
  </si>
  <si>
    <t xml:space="preserve">А │09.20.001│Микроскопическое исследование влагалищных мазков </t>
  </si>
  <si>
    <t xml:space="preserve">В │03.016.03│Общий (клинический) анализ  крови развернутый   </t>
  </si>
  <si>
    <t xml:space="preserve">А │12.05.005│Определение основных групп крови (А, В, О)    </t>
  </si>
  <si>
    <t xml:space="preserve">В │01.059.01│Прием (осмотр, консультация)  врача-эндоскописта   </t>
  </si>
  <si>
    <t xml:space="preserve">В │01.059.02│Прием (осмотр, консультация)  врача-эндоскописта   </t>
  </si>
  <si>
    <t xml:space="preserve">  │         │повторный     </t>
  </si>
  <si>
    <t>А │04.14.002│Ультразвуковое исследование  желчного пузыря</t>
  </si>
  <si>
    <t>А │04.06.002│Ультразвуковое исследование  лимфоузлов</t>
  </si>
  <si>
    <t>А │04.20.001│Ультразвуковое исследование маткии придатков</t>
  </si>
  <si>
    <t>А │04.20.002│Ультразвуковое исследование   молочных желез</t>
  </si>
  <si>
    <t xml:space="preserve">А │04.28.002│Ультразвуковое исследование  мочевого пузыря </t>
  </si>
  <si>
    <t>А │04.28.003│Ультразвуковое исследование   мочеточников</t>
  </si>
  <si>
    <t xml:space="preserve">А │04.21.002│Ультразвуковое исследование   мошонки (яички, придатки) </t>
  </si>
  <si>
    <t xml:space="preserve">А │04.01.001│Ультразвуковое исследование   мягких тканей  </t>
  </si>
  <si>
    <t xml:space="preserve">А │04.22.002│Ультразвуковое исследование  надпочечников     </t>
  </si>
  <si>
    <t xml:space="preserve">А │04.22.004│Ультразвуковое исследование  паращитовидных желез  </t>
  </si>
  <si>
    <t xml:space="preserve">А │04.14.001│Ультразвуковое исследование  печени    </t>
  </si>
  <si>
    <t xml:space="preserve">А │04.09.001│Ультразвуковое исследование  плевры    </t>
  </si>
  <si>
    <t xml:space="preserve">А │04.15.001│Ультразвуковое исследование поджелудочной железы </t>
  </si>
  <si>
    <t xml:space="preserve">А │04.21.001│Ультразвуковое исследование  простаты </t>
  </si>
  <si>
    <t xml:space="preserve">А │04.06.001│Ультразвуковое исследование селезенки    </t>
  </si>
  <si>
    <t xml:space="preserve">А │04.22.001│Ультразвуковое исследование щитовидной железы     </t>
  </si>
  <si>
    <t>А │12.10.002│Электрокардиография с применением медикаментов</t>
  </si>
  <si>
    <t>А │12.10.001│Электрокардиография с физическими упражнениями</t>
  </si>
  <si>
    <t>А │03.037.01│Функциональное тестирование легких (ФВД)</t>
  </si>
  <si>
    <t xml:space="preserve">         гинекологическогоо кабинета           </t>
  </si>
  <si>
    <t>Медицинское заключение о наличии (об отсутствии) у водителей транспортных средств</t>
  </si>
  <si>
    <t xml:space="preserve">медицинских противопоказаний,медицинских показаний к управлению транспортными </t>
  </si>
  <si>
    <t>Медицинское заключение  об отсутствии противопоказаний  к владению оружием</t>
  </si>
  <si>
    <t>Предварительный  медицинский осмотр  при поступлении на работу</t>
  </si>
  <si>
    <t xml:space="preserve">Периодический медицинский осмотр работников работающих в организациях общественного </t>
  </si>
  <si>
    <t>питания, торговли,пищеблоках, складах</t>
  </si>
  <si>
    <t xml:space="preserve">       (медицинский осмотр при поступлении на работу, учебу, </t>
  </si>
  <si>
    <t xml:space="preserve">  │         │первичный (с тест-полоской)                     </t>
  </si>
  <si>
    <t xml:space="preserve">  │         │первичный  (с тест-полоской Рефлеком)                     </t>
  </si>
  <si>
    <t xml:space="preserve">В │01.036.02│Прием (осмотр, консультация)   врача  психиатра-нарколога  </t>
  </si>
  <si>
    <t xml:space="preserve">В │01.008.01│Прием (осмотр, консультация)  врача-дерматовенеролога </t>
  </si>
  <si>
    <t>В │01.008.02│Прием (осмотр, консультация)   врача-дерматовенеролога</t>
  </si>
  <si>
    <t>А │06.28.017│Обзорная урография (рентгенография мочевой системы)</t>
  </si>
  <si>
    <t xml:space="preserve">А │06.04.001│Рентгенография височно-нижнечелюстного сустава       </t>
  </si>
  <si>
    <t>А │06.03.057│Рентгенография костей лицевого   скелета</t>
  </si>
  <si>
    <t>А │06.03.046│Рентгенография большеберцовой  и малоберцовой кости</t>
  </si>
  <si>
    <t>А │06.07.008│Рентгенография верхней челюсти  в косой проекции</t>
  </si>
  <si>
    <t>А │06.03.006│Рентгенография всего черепа, в  одной или более проекциях</t>
  </si>
  <si>
    <t>А │06.03.033│Рентгенография головки плечевой кости</t>
  </si>
  <si>
    <t>А │06.04.017│Рентгенография голеностопного  сустава</t>
  </si>
  <si>
    <t>А │06.03.042│Рентгенография головки и шейки  бедровой кости</t>
  </si>
  <si>
    <t>А │06.04.019│Рентгенография грудино-ключичного сочленения</t>
  </si>
  <si>
    <t>А │06.03.044│Рентгенография диафиза бедренной  кости</t>
  </si>
  <si>
    <t>А │06.03.047│Рентгенография диафиза большеберцовой и малоберцовой костей</t>
  </si>
  <si>
    <t xml:space="preserve">А │06.03.014│Рентгенография дорсального отдела позвоночника  </t>
  </si>
  <si>
    <t>А │06.03.015│Рентгенография дорсолюмбального   отдела позвоночника</t>
  </si>
  <si>
    <t>А │06.03.010│Рентгенография зубовидного отростка (второго шейного позвонка)</t>
  </si>
  <si>
    <t>А │06.03.035│Рентгенография локтевой кости  и лучевой кости</t>
  </si>
  <si>
    <t>А │06.04.005│Рентгенография лучезапястного    сустава</t>
  </si>
  <si>
    <t>А │06.19.001│Рентгенография нижней части брюшной полости</t>
  </si>
  <si>
    <t>А │06.07.009│Рентгенография нижней челюсти  в боковой проекции</t>
  </si>
  <si>
    <t>А │06.03.008│Рентгенография первого и  второго шейного позвонка</t>
  </si>
  <si>
    <t>А │06.25.002│Рентгенография пирамиды  (височной кости)</t>
  </si>
  <si>
    <t>А │06.16.004│Рентгенография пищеводного отверстия диафрагмы</t>
  </si>
  <si>
    <t>А │06.03.051│Рентгенография плюсны и фаланг  стопы</t>
  </si>
  <si>
    <t>А │06.03.021│Рентгенография позвоночника,  вертикальная</t>
  </si>
  <si>
    <t>А │06.03.016│Рентгенография поясничного  отдела позвоночника</t>
  </si>
  <si>
    <t>А │06.03.017│Рентгенография пояснично-крестцового отдела позвоночника</t>
  </si>
  <si>
    <t>А │06.08.003│Рентгенография придаточных  пазух носа</t>
  </si>
  <si>
    <t>А │06.08.008│Рентгенография придаточных  пазух носа с контрастом</t>
  </si>
  <si>
    <t>А │06.03.061│Рентгенография черепа в прямой  проекции</t>
  </si>
  <si>
    <t xml:space="preserve">А │06.03.001│Рентгенография черепа тангенциальная    </t>
  </si>
  <si>
    <t>А │06.03.012│Рентгенография шейно-дорсального отдела позвоночника</t>
  </si>
  <si>
    <t>А │06.03.007│Рентгенография ячеек решетчатой кости</t>
  </si>
  <si>
    <t xml:space="preserve">  │         │Дуплексное сканирование брахиоцефальных артерий (УЗГД)</t>
  </si>
  <si>
    <t>А │06.03.054│Рентгенография большого пальца   стопы</t>
  </si>
  <si>
    <t>А │26.20.002│Бактериологическое исследование  половых органов на гонококк</t>
  </si>
  <si>
    <t>А │09.28.023│Определение удельного веса  (относительной плотности) мочи</t>
  </si>
  <si>
    <t>Приложение №3</t>
  </si>
  <si>
    <t xml:space="preserve">  СОГЛАСОВАНО                                                                                                                                                       УТВЕРЖДЕНО ПРИКАЗОМ</t>
  </si>
  <si>
    <t xml:space="preserve">  Председатель ПК ГБУЗ "Суражская ЦРБ"                                                                       Главного врача  ГБУЗ "Суражская ЦРБ"</t>
  </si>
  <si>
    <t>_______В.Е.Зыкова                                                                                         ___________Д.Н.Теодорович</t>
  </si>
  <si>
    <t>Утверждено приказом</t>
  </si>
  <si>
    <t>главного врача</t>
  </si>
  <si>
    <t xml:space="preserve">       Приложение №15</t>
  </si>
  <si>
    <t>Согласовано:</t>
  </si>
  <si>
    <t>Председатель ПК</t>
  </si>
  <si>
    <t>__________Зыкова В.Е.</t>
  </si>
  <si>
    <t>_______________Д.Н.Теодорович</t>
  </si>
  <si>
    <t xml:space="preserve">       Приложение №16</t>
  </si>
  <si>
    <t xml:space="preserve">           6.Ультразвуковые и функционалиные  </t>
  </si>
  <si>
    <t>прерыванию беременности</t>
  </si>
  <si>
    <t>медикам</t>
  </si>
  <si>
    <t>Медикаменты</t>
  </si>
  <si>
    <t>Мифепристон            1567-00</t>
  </si>
  <si>
    <t xml:space="preserve">мизопростол               237,00             </t>
  </si>
  <si>
    <t>Итого                        1804-00</t>
  </si>
  <si>
    <t>Медикам</t>
  </si>
  <si>
    <t>Всего</t>
  </si>
  <si>
    <t>стоимости медицинских услуг  по гинекологическому кабинету ГБУЗ "Суражская ЦРБ"</t>
  </si>
  <si>
    <t>А │04.31.001│Ультразвуковое исследование  плода</t>
  </si>
  <si>
    <t>А │05.10.004│Холтеровское мониторирование</t>
  </si>
  <si>
    <t xml:space="preserve">А │12.10.001│Электрокардиография  </t>
  </si>
  <si>
    <t>А │04.31.001│Ультразвуковое исследование сердца</t>
  </si>
  <si>
    <t>рентенлаб-т</t>
  </si>
  <si>
    <t xml:space="preserve"> А│04.10.002│Ультразвуковое исследование сердца</t>
  </si>
  <si>
    <t xml:space="preserve">А │05.10.004│Холтеровское мониторирование   </t>
  </si>
  <si>
    <t>Медицинское обслуживание (за час работы автомобиля)</t>
  </si>
  <si>
    <t>электрокардиография</t>
  </si>
  <si>
    <t>врач-невролог</t>
  </si>
  <si>
    <t>маммография</t>
  </si>
  <si>
    <t>врач-хирург</t>
  </si>
  <si>
    <t>А │18.05.001│Медикаментозное  прерывание беременности</t>
  </si>
  <si>
    <t>Начальник планово-экономического  отдела</t>
  </si>
  <si>
    <t>(миролют)</t>
  </si>
  <si>
    <t>Материальные затраты (М)</t>
  </si>
  <si>
    <t>УЗИ органов малого таза (дважды)</t>
  </si>
  <si>
    <t>Микроскопическое исследование вл.мазков</t>
  </si>
  <si>
    <t>Определение резус-принадлежности</t>
  </si>
  <si>
    <t>Определение основных групп крови (А,В,О)</t>
  </si>
  <si>
    <t>Общий (клинический) анализ крови</t>
  </si>
  <si>
    <t xml:space="preserve">А │18.05.001 Медикаментозное прерывание беременности  (прием гинеколога)               </t>
  </si>
  <si>
    <t xml:space="preserve">  │         │беременности</t>
  </si>
  <si>
    <t xml:space="preserve"> процедура</t>
  </si>
  <si>
    <t xml:space="preserve">А │18.05.001│Медикаментозное прерывание </t>
  </si>
  <si>
    <t xml:space="preserve">А 18.05.001  Комплексная услуга  по медикаментозному </t>
  </si>
  <si>
    <t xml:space="preserve">поступлении на работу (до 40 лет ) </t>
  </si>
  <si>
    <t>поступлении на работу (старше 40 лет)</t>
  </si>
  <si>
    <t>торговли,пищеблоках,складах (до 40 лет)</t>
  </si>
  <si>
    <t>торговли,пищеблоках,складах (старше 40 лет)</t>
  </si>
  <si>
    <t xml:space="preserve"> Стоимость предварительного  медицинского  осмотра при поступлении на учебу</t>
  </si>
  <si>
    <t xml:space="preserve">работающих в школах и дошкольных </t>
  </si>
  <si>
    <t>образовательных организациях (до 40 лет)</t>
  </si>
  <si>
    <t>образовательных организациях ( старше 40 лет)</t>
  </si>
  <si>
    <t>Предварительный медицинский осмотр  на учебу</t>
  </si>
  <si>
    <t xml:space="preserve">                          (медицинский осмотр при поступлении на работу, учебу, </t>
  </si>
  <si>
    <t xml:space="preserve">                         1.  Медицинский осмотр на получения разрешения ношения оружия;</t>
  </si>
  <si>
    <t>предварительный медосмотр на учебу</t>
  </si>
  <si>
    <t xml:space="preserve">                                     предварительный медосмотр на работу; периодический медосмотр на работу;</t>
  </si>
  <si>
    <t xml:space="preserve"> о наличии (об отсутствии)у водителей ТС противопоказаний к управлению;</t>
  </si>
  <si>
    <t>Мифепристон            2600,00</t>
  </si>
  <si>
    <t>Итого :                       2954-00</t>
  </si>
  <si>
    <t xml:space="preserve">мизопростол               357,11       </t>
  </si>
  <si>
    <t>Периодический медицинский осмотр работников работающих в школах и</t>
  </si>
  <si>
    <t>дошкольных образовательных учреждениях</t>
  </si>
  <si>
    <t>Предваритеный медицинский осмотр на учебу</t>
  </si>
  <si>
    <t xml:space="preserve">  │         │желчного пузыря и брюшной полости </t>
  </si>
  <si>
    <t xml:space="preserve">       Приложение №17</t>
  </si>
  <si>
    <t>О.Д.Меженная</t>
  </si>
  <si>
    <t>Приказ  от 24 ноября 2021 года №1092н</t>
  </si>
  <si>
    <t>8. Офтальмологический кабинет</t>
  </si>
  <si>
    <t>Определение наличия психоактивных веществ в моче  (наличие алкоголя)</t>
  </si>
  <si>
    <t>Тест полоска для определения алкоголя</t>
  </si>
  <si>
    <t>стакан</t>
  </si>
  <si>
    <t>Для расчета расходов на материальные ресурсы учитываются полностью потребляемые в</t>
  </si>
  <si>
    <t>материалы и т.п производятся на основании норм расхода.</t>
  </si>
  <si>
    <t>Приказ № ___ от 1.03.2022г.</t>
  </si>
  <si>
    <t xml:space="preserve">                                                                             с тест-полоской для определения наличия алкоголя</t>
  </si>
  <si>
    <t>средствами категория "А", "В" и подкатегорий "А1", "В1", трактора и самоходные машины</t>
  </si>
  <si>
    <t>средствами категория "С", "D","СЕ","DE","Tm", "Tb" и подкатегорий "С1", "D1","С1Е","D1E".</t>
  </si>
  <si>
    <t>Медицинское заключение водителей транспортных средств в связи с заменой водительского удостоверения (в случае лишения права на управления транспортного средства) всех категорий и подкатегорий.</t>
  </si>
  <si>
    <t xml:space="preserve"> с тест-полоской Рефлеком  и наличие психоактивных веществ</t>
  </si>
  <si>
    <t>категория "А", "В" и подкатегорий "А1", "В1", трактора и самоходные машины</t>
  </si>
  <si>
    <t>категория "С", "D","СЕ","DE","Tm", "Tb" и подкатегорий "С1", "D1","С1Е","D1E".</t>
  </si>
  <si>
    <t>кабинетов ГБУЗ  "Суражская ЦРБ" на 2023 год</t>
  </si>
  <si>
    <t>смотровой</t>
  </si>
  <si>
    <t>Расчет стоимости  медицинских услуг по рентгеновскому отделению</t>
  </si>
  <si>
    <t>ГБУЗ "Суражская ЦРБ"  на 2023год.</t>
  </si>
  <si>
    <t>Расчет стоимости медицинских услуг процедурного, прививочного,доврачебного, смотрового кабинетов</t>
  </si>
  <si>
    <t>стоимость</t>
  </si>
  <si>
    <t>Средний медицинский и</t>
  </si>
  <si>
    <t xml:space="preserve"> и вспомогательный</t>
  </si>
  <si>
    <t>ГБУЗ "Суражская ЦРБ" на 2023год</t>
  </si>
  <si>
    <t>ГБУЗ "Суражская ЦРБ"  на 2023 год.</t>
  </si>
  <si>
    <t>Начальник планово-экономического отдела                             О.Д.Меженная</t>
  </si>
  <si>
    <t>№ п/п</t>
  </si>
  <si>
    <t>Цена без НДС (руб.)</t>
  </si>
  <si>
    <t>врач терапевт</t>
  </si>
  <si>
    <t>общий анализ мочи</t>
  </si>
  <si>
    <t>ультразвуковое исследование органов малого таза</t>
  </si>
  <si>
    <t>исследование влагалищных мазков</t>
  </si>
  <si>
    <t>женщин до 40 лет</t>
  </si>
  <si>
    <t>женщин старше 40 лет</t>
  </si>
  <si>
    <t xml:space="preserve"> общий (клинический) анализ крови</t>
  </si>
  <si>
    <t>Исследование уровня холестерина в крови</t>
  </si>
  <si>
    <t xml:space="preserve">исследование уровня глюкозы в крови </t>
  </si>
  <si>
    <t>исследование крови на РМП</t>
  </si>
  <si>
    <t xml:space="preserve">Стоимость периодического медицинского осмотра работников , где имеется контакт с пищевыми продуктами в процессе их производства, хранения, транспортировки и реализации </t>
  </si>
  <si>
    <t xml:space="preserve"> Стоимость предварительного  медицинского  осмотра при поступлении на работу </t>
  </si>
  <si>
    <t>общий (клинический) анализ мочи</t>
  </si>
  <si>
    <t>приказ Министерства Здравоохранения РФ  от 28.01.2021г. №29н, пр.1 п. 25</t>
  </si>
  <si>
    <t>приказ Министерства Здравоохранения РФ  от 28.01.2021г. №29н, пр.1 п.23</t>
  </si>
  <si>
    <r>
      <t>А.</t>
    </r>
    <r>
      <rPr>
        <b/>
        <sz val="10"/>
        <rFont val="Symbol"/>
        <family val="1"/>
        <charset val="2"/>
      </rPr>
      <t>|0</t>
    </r>
    <r>
      <rPr>
        <b/>
        <sz val="10"/>
        <rFont val="Courier"/>
        <family val="3"/>
      </rPr>
      <t>4.001.03</t>
    </r>
    <r>
      <rPr>
        <b/>
        <sz val="10"/>
        <rFont val="Symbol"/>
        <family val="1"/>
        <charset val="2"/>
      </rPr>
      <t xml:space="preserve">| </t>
    </r>
    <r>
      <rPr>
        <b/>
        <sz val="10"/>
        <rFont val="Courier"/>
        <family val="3"/>
      </rPr>
      <t>осмотр акушеркой</t>
    </r>
  </si>
  <si>
    <t>Начальник плано-экономического отдела                       О.Д.Меженная</t>
  </si>
  <si>
    <t>врачи</t>
  </si>
  <si>
    <t>наименование медицинских услуг (медицинских осмотров)</t>
  </si>
  <si>
    <t>врач-психиатр-нарколог</t>
  </si>
  <si>
    <t xml:space="preserve">Периодический медицинский осмотр работников , где имеется контакт с пищевыми продуктами в процессе их производства, хранения, транспортировки и реализации </t>
  </si>
  <si>
    <t xml:space="preserve">Предварительный  медицинский осмотр при поступлении на работу </t>
  </si>
  <si>
    <t>Предварительный  медицинский  осмотр при поступлении на учебу</t>
  </si>
  <si>
    <t xml:space="preserve">Медицинское заключение  о наличие (об отсутствии) у водителей транспортных средств медицинских противопоказаний, медицинских показаний к управлению транспортными средствами  Категория "А", "В" и подкатегории "А1", "В1", трактора и самоходные машины. Приказ Минздрава от 24.11.2021г. №1092н </t>
  </si>
  <si>
    <t xml:space="preserve">Категория "С", "Д", "СЕ","ДЕ", "Тm","Тb" и подкатегории "С1", "Д1", "С1Е","Д1Е",  "Тm","Тb". Приказ Минздрава от 24.11.2021г. №1092н </t>
  </si>
  <si>
    <t>Медицинское заключение водителей транспортных средств в связи с возвратом  водительского удостоверения (в случае лишения права на управления транспортного средства) всех категорий и подкатегорий.</t>
  </si>
  <si>
    <t>Периодический медицинский осмотр работников, деятельность которых связана с воспитанием и обучением детей</t>
  </si>
  <si>
    <t>Стоимость периодического медицинского осмотра работников, деятельность которых связана с воспитанием и обучением детей</t>
  </si>
  <si>
    <t>Медицинское заключение на наличие медицинских противопоказаний  к проведению медицинского осмотра на охранную деятельность (без оружия)</t>
  </si>
  <si>
    <t>Медицинское заключение  о наличие (об отсутствии) у трактористов, машинистов    и водителей самоходных машин (кандидатов в трактористы, машинисты    и  водителей самоходных машин) медицинских противопоказаний или медицинских ограничений к управлению самоходными машинами. Категории "А" , "В",   трактора и самоходные машины. Приказ  от 09 июня 2022г. №395н</t>
  </si>
  <si>
    <t>Медицинское заключение  о наличие (об отсутствии) у трактористов, машинистов    и водителей самоходных машин (кандидатов в трактористы, машинисты и                                                                                                водителей самоходных машин) медицинских противопоказаний или медицинских ограничений к управлению самоходными машинами. Категории  "С" , "D" , "Е", "F". Приказ  от 09 июня 2022г. №395н</t>
  </si>
  <si>
    <t>1 осмотр</t>
  </si>
  <si>
    <t>мужчина,  женщина до 40 лет, старше 40 лет</t>
  </si>
  <si>
    <t>2210,00         2974,00           3279,00</t>
  </si>
  <si>
    <t>2320,00         3084,00           3389,00</t>
  </si>
  <si>
    <t xml:space="preserve">мужчина,     женщина до 40 лет, </t>
  </si>
  <si>
    <t>1906,00           2670,00</t>
  </si>
  <si>
    <t>Вакцинация COVID-19</t>
  </si>
  <si>
    <t>осмотр</t>
  </si>
  <si>
    <t>Цена (руб.)</t>
  </si>
  <si>
    <t xml:space="preserve">В │01.047.01│Прием (осмотр, консультация, м/о)    </t>
  </si>
  <si>
    <t>А│04.001.003│Медицинский осмотр акушеркой</t>
  </si>
  <si>
    <t xml:space="preserve">В │01.047.01│Прием (осмотр, консультация м/о)   врача-терапевта </t>
  </si>
  <si>
    <t>платных медицинских услуг      ГБУЗ "Суражская ЦРБ"</t>
  </si>
  <si>
    <t xml:space="preserve">платных медицинских услуг ГБУЗ "Суражская ЦРБ" </t>
  </si>
  <si>
    <t xml:space="preserve">       Приложение №23</t>
  </si>
  <si>
    <t>2210,00         2974,00                       3279,00</t>
  </si>
  <si>
    <t xml:space="preserve">           6.Ультразвуковые и функциональные  исследования</t>
  </si>
  <si>
    <t xml:space="preserve">              7. Медицинские услуги  гинекологического кабинета</t>
  </si>
  <si>
    <t xml:space="preserve">       Приложение №1</t>
  </si>
  <si>
    <t>к договору №2 м/о</t>
  </si>
  <si>
    <t>Т.А.Мартыненко</t>
  </si>
  <si>
    <t>от 09.01.2024г.</t>
  </si>
  <si>
    <t>№ ______ от ___________г.</t>
  </si>
  <si>
    <t>№ _____ от ____________г.</t>
  </si>
  <si>
    <t>№ ______  от ___________г.</t>
  </si>
  <si>
    <t>№_____ от __________2024г.</t>
  </si>
  <si>
    <t>№ 4э/1 от  31.01.2025г..</t>
  </si>
  <si>
    <t xml:space="preserve">    Начальник ПЭО                             Мартыненко Т.А.</t>
  </si>
  <si>
    <t>на  1  января 2025 года</t>
  </si>
  <si>
    <t>№ 4э/1 от 31.01.2025г.</t>
  </si>
  <si>
    <t>А │06.07.003│Прицельная внутриротовая контактная рентгенография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</si>
</sst>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_ ;[Red]\-#,##0.00\ "/>
    <numFmt numFmtId="166" formatCode="0.0"/>
  </numFmts>
  <fonts count="4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b/>
      <i/>
      <sz val="12"/>
      <name val="Courier"/>
      <family val="3"/>
    </font>
    <font>
      <i/>
      <sz val="12"/>
      <name val="Courier"/>
      <family val="3"/>
    </font>
    <font>
      <i/>
      <sz val="10"/>
      <name val="Courier"/>
      <family val="3"/>
    </font>
    <font>
      <sz val="10"/>
      <name val="Courier"/>
      <family val="3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sz val="11"/>
      <name val="Courier"/>
      <family val="3"/>
    </font>
    <font>
      <b/>
      <sz val="10"/>
      <name val="Courier"/>
      <family val="3"/>
    </font>
    <font>
      <b/>
      <sz val="10"/>
      <name val="Courier New"/>
      <family val="3"/>
      <charset val="204"/>
    </font>
    <font>
      <b/>
      <i/>
      <sz val="10"/>
      <name val="Courier"/>
      <family val="3"/>
    </font>
    <font>
      <sz val="12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b/>
      <sz val="10"/>
      <name val="CourierPS"/>
      <family val="3"/>
    </font>
    <font>
      <b/>
      <sz val="11"/>
      <name val="CourierPS"/>
      <family val="3"/>
    </font>
    <font>
      <b/>
      <sz val="12"/>
      <color theme="1"/>
      <name val="Calibri"/>
      <family val="2"/>
      <charset val="204"/>
      <scheme val="minor"/>
    </font>
    <font>
      <b/>
      <sz val="10"/>
      <name val="Courier"/>
      <family val="1"/>
      <charset val="204"/>
    </font>
    <font>
      <i/>
      <sz val="12"/>
      <name val="Arial Cyr"/>
      <charset val="204"/>
    </font>
    <font>
      <b/>
      <sz val="9"/>
      <name val="Arial Cyr"/>
      <charset val="204"/>
    </font>
    <font>
      <b/>
      <sz val="8"/>
      <name val="Centaur"/>
      <family val="1"/>
    </font>
    <font>
      <sz val="12"/>
      <name val="Centaur"/>
      <family val="1"/>
    </font>
    <font>
      <b/>
      <sz val="10"/>
      <name val="Centaur"/>
      <family val="1"/>
    </font>
    <font>
      <b/>
      <sz val="12"/>
      <name val="Centaur"/>
      <family val="1"/>
    </font>
    <font>
      <b/>
      <sz val="11"/>
      <name val="Centaur"/>
      <family val="1"/>
    </font>
    <font>
      <b/>
      <sz val="14"/>
      <name val="Centaur"/>
      <family val="1"/>
    </font>
    <font>
      <b/>
      <sz val="12"/>
      <name val="Courier"/>
      <family val="3"/>
    </font>
    <font>
      <b/>
      <sz val="12"/>
      <name val="Courier"/>
      <family val="3"/>
      <charset val="204"/>
    </font>
    <font>
      <b/>
      <i/>
      <sz val="12"/>
      <name val="Courier"/>
      <family val="3"/>
      <charset val="204"/>
    </font>
    <font>
      <sz val="10"/>
      <name val="Courier"/>
      <family val="3"/>
      <charset val="204"/>
    </font>
    <font>
      <b/>
      <i/>
      <sz val="10"/>
      <name val="Courier"/>
      <family val="3"/>
      <charset val="204"/>
    </font>
    <font>
      <sz val="10"/>
      <name val="Courier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Courier"/>
      <family val="1"/>
      <charset val="204"/>
    </font>
    <font>
      <b/>
      <i/>
      <sz val="12"/>
      <name val="Courier"/>
      <family val="1"/>
      <charset val="204"/>
    </font>
    <font>
      <b/>
      <sz val="12"/>
      <color theme="1"/>
      <name val="Courier"/>
      <family val="1"/>
      <charset val="204"/>
    </font>
    <font>
      <b/>
      <sz val="10"/>
      <name val="Calibri"/>
      <family val="2"/>
      <charset val="204"/>
    </font>
    <font>
      <b/>
      <sz val="10"/>
      <name val="Symbol"/>
      <family val="1"/>
      <charset val="2"/>
    </font>
    <font>
      <sz val="12"/>
      <color theme="1"/>
      <name val="Calibri"/>
      <family val="2"/>
      <charset val="204"/>
      <scheme val="minor"/>
    </font>
    <font>
      <b/>
      <sz val="12"/>
      <color theme="1"/>
      <name val="Courier New"/>
      <family val="3"/>
      <charset val="204"/>
    </font>
    <font>
      <b/>
      <sz val="11"/>
      <color theme="1"/>
      <name val="Courier New"/>
      <family val="3"/>
      <charset val="204"/>
    </font>
    <font>
      <b/>
      <sz val="12"/>
      <name val="Courier New"/>
      <family val="3"/>
      <charset val="204"/>
    </font>
    <font>
      <sz val="12"/>
      <name val="Courier"/>
      <family val="3"/>
      <charset val="204"/>
    </font>
    <font>
      <sz val="12"/>
      <name val="Cambria"/>
      <family val="1"/>
      <charset val="204"/>
      <scheme val="major"/>
    </font>
    <font>
      <sz val="12"/>
      <name val="Courier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0" fillId="0" borderId="4" xfId="0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10" xfId="0" applyFont="1" applyBorder="1"/>
    <xf numFmtId="0" fontId="2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4" xfId="0" applyFont="1" applyBorder="1"/>
    <xf numFmtId="164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justify"/>
    </xf>
    <xf numFmtId="0" fontId="11" fillId="0" borderId="5" xfId="0" applyFont="1" applyBorder="1" applyAlignment="1">
      <alignment horizontal="justify"/>
    </xf>
    <xf numFmtId="0" fontId="12" fillId="0" borderId="6" xfId="0" applyFont="1" applyBorder="1" applyAlignment="1">
      <alignment horizontal="center"/>
    </xf>
    <xf numFmtId="0" fontId="12" fillId="0" borderId="1" xfId="0" applyFont="1" applyBorder="1"/>
    <xf numFmtId="0" fontId="12" fillId="0" borderId="3" xfId="0" applyFont="1" applyBorder="1"/>
    <xf numFmtId="2" fontId="11" fillId="0" borderId="4" xfId="0" applyNumberFormat="1" applyFont="1" applyFill="1" applyBorder="1" applyAlignment="1">
      <alignment horizontal="justify"/>
    </xf>
    <xf numFmtId="2" fontId="11" fillId="0" borderId="3" xfId="0" applyNumberFormat="1" applyFont="1" applyFill="1" applyBorder="1" applyAlignment="1">
      <alignment horizontal="justify"/>
    </xf>
    <xf numFmtId="0" fontId="12" fillId="0" borderId="4" xfId="0" applyFont="1" applyBorder="1" applyAlignment="1">
      <alignment horizontal="justify"/>
    </xf>
    <xf numFmtId="2" fontId="12" fillId="0" borderId="4" xfId="0" applyNumberFormat="1" applyFont="1" applyBorder="1"/>
    <xf numFmtId="165" fontId="12" fillId="0" borderId="4" xfId="0" applyNumberFormat="1" applyFont="1" applyBorder="1"/>
    <xf numFmtId="1" fontId="12" fillId="0" borderId="4" xfId="0" applyNumberFormat="1" applyFont="1" applyBorder="1"/>
    <xf numFmtId="0" fontId="12" fillId="0" borderId="4" xfId="0" applyFont="1" applyBorder="1"/>
    <xf numFmtId="164" fontId="10" fillId="0" borderId="4" xfId="0" applyNumberFormat="1" applyFont="1" applyBorder="1" applyAlignment="1">
      <alignment horizontal="right"/>
    </xf>
    <xf numFmtId="0" fontId="0" fillId="0" borderId="0" xfId="0" applyBorder="1"/>
    <xf numFmtId="166" fontId="12" fillId="0" borderId="4" xfId="0" applyNumberFormat="1" applyFont="1" applyBorder="1"/>
    <xf numFmtId="2" fontId="12" fillId="0" borderId="6" xfId="0" applyNumberFormat="1" applyFont="1" applyBorder="1"/>
    <xf numFmtId="0" fontId="12" fillId="0" borderId="0" xfId="0" applyFont="1" applyBorder="1"/>
    <xf numFmtId="2" fontId="12" fillId="0" borderId="0" xfId="0" applyNumberFormat="1" applyFont="1" applyBorder="1"/>
    <xf numFmtId="1" fontId="12" fillId="0" borderId="0" xfId="0" applyNumberFormat="1" applyFont="1" applyBorder="1"/>
    <xf numFmtId="0" fontId="12" fillId="0" borderId="0" xfId="0" applyFont="1" applyBorder="1" applyAlignment="1">
      <alignment horizontal="justify"/>
    </xf>
    <xf numFmtId="0" fontId="14" fillId="0" borderId="0" xfId="0" applyFont="1"/>
    <xf numFmtId="0" fontId="12" fillId="0" borderId="0" xfId="0" applyFont="1"/>
    <xf numFmtId="0" fontId="2" fillId="0" borderId="0" xfId="0" applyFont="1"/>
    <xf numFmtId="0" fontId="10" fillId="0" borderId="0" xfId="0" applyFont="1"/>
    <xf numFmtId="2" fontId="2" fillId="0" borderId="0" xfId="0" applyNumberFormat="1" applyFont="1"/>
    <xf numFmtId="0" fontId="15" fillId="0" borderId="0" xfId="0" applyFont="1" applyAlignment="1">
      <alignment horizontal="left" indent="2"/>
    </xf>
    <xf numFmtId="2" fontId="2" fillId="0" borderId="5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1" fillId="0" borderId="4" xfId="0" applyFont="1" applyBorder="1"/>
    <xf numFmtId="0" fontId="1" fillId="0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2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justify"/>
    </xf>
    <xf numFmtId="2" fontId="12" fillId="0" borderId="4" xfId="0" applyNumberFormat="1" applyFont="1" applyBorder="1" applyAlignment="1">
      <alignment horizontal="justify"/>
    </xf>
    <xf numFmtId="9" fontId="12" fillId="0" borderId="4" xfId="0" applyNumberFormat="1" applyFont="1" applyBorder="1"/>
    <xf numFmtId="2" fontId="11" fillId="0" borderId="4" xfId="0" applyNumberFormat="1" applyFont="1" applyBorder="1" applyAlignment="1">
      <alignment horizontal="justify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0" fillId="0" borderId="4" xfId="0" applyNumberFormat="1" applyBorder="1"/>
    <xf numFmtId="0" fontId="12" fillId="0" borderId="9" xfId="0" applyFont="1" applyBorder="1"/>
    <xf numFmtId="0" fontId="12" fillId="0" borderId="6" xfId="0" applyFont="1" applyBorder="1"/>
    <xf numFmtId="0" fontId="0" fillId="0" borderId="6" xfId="0" applyBorder="1"/>
    <xf numFmtId="0" fontId="12" fillId="0" borderId="4" xfId="0" applyFont="1" applyBorder="1" applyAlignment="1"/>
    <xf numFmtId="9" fontId="0" fillId="0" borderId="0" xfId="0" applyNumberFormat="1"/>
    <xf numFmtId="0" fontId="3" fillId="0" borderId="0" xfId="0" applyFont="1" applyBorder="1"/>
    <xf numFmtId="0" fontId="16" fillId="0" borderId="0" xfId="0" applyFont="1" applyBorder="1"/>
    <xf numFmtId="0" fontId="1" fillId="0" borderId="0" xfId="0" applyFont="1" applyBorder="1" applyAlignment="1"/>
    <xf numFmtId="0" fontId="1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11" fillId="0" borderId="5" xfId="0" applyFont="1" applyBorder="1" applyAlignment="1">
      <alignment horizontal="justify"/>
    </xf>
    <xf numFmtId="0" fontId="13" fillId="0" borderId="5" xfId="0" applyFont="1" applyBorder="1" applyAlignment="1">
      <alignment horizontal="justify"/>
    </xf>
    <xf numFmtId="166" fontId="13" fillId="0" borderId="4" xfId="0" applyNumberFormat="1" applyFont="1" applyBorder="1" applyAlignment="1">
      <alignment horizontal="justify"/>
    </xf>
    <xf numFmtId="2" fontId="13" fillId="0" borderId="4" xfId="0" applyNumberFormat="1" applyFont="1" applyBorder="1" applyAlignment="1">
      <alignment horizontal="justify"/>
    </xf>
    <xf numFmtId="0" fontId="17" fillId="0" borderId="0" xfId="0" applyFont="1" applyBorder="1"/>
    <xf numFmtId="0" fontId="18" fillId="0" borderId="4" xfId="0" applyFont="1" applyBorder="1"/>
    <xf numFmtId="0" fontId="17" fillId="0" borderId="4" xfId="0" applyFont="1" applyBorder="1"/>
    <xf numFmtId="164" fontId="2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19" fillId="0" borderId="0" xfId="0" applyFont="1"/>
    <xf numFmtId="0" fontId="12" fillId="0" borderId="1" xfId="0" applyFont="1" applyBorder="1" applyAlignment="1">
      <alignment horizontal="justify"/>
    </xf>
    <xf numFmtId="166" fontId="12" fillId="0" borderId="1" xfId="0" applyNumberFormat="1" applyFont="1" applyBorder="1"/>
    <xf numFmtId="2" fontId="12" fillId="0" borderId="1" xfId="0" applyNumberFormat="1" applyFont="1" applyBorder="1"/>
    <xf numFmtId="1" fontId="12" fillId="0" borderId="1" xfId="0" applyNumberFormat="1" applyFont="1" applyBorder="1"/>
    <xf numFmtId="0" fontId="12" fillId="0" borderId="0" xfId="0" applyFont="1" applyBorder="1" applyAlignment="1">
      <alignment horizontal="justify"/>
    </xf>
    <xf numFmtId="0" fontId="12" fillId="0" borderId="4" xfId="0" applyFont="1" applyBorder="1" applyAlignment="1">
      <alignment horizontal="justify"/>
    </xf>
    <xf numFmtId="2" fontId="12" fillId="0" borderId="4" xfId="0" applyNumberFormat="1" applyFont="1" applyBorder="1"/>
    <xf numFmtId="1" fontId="12" fillId="0" borderId="4" xfId="0" applyNumberFormat="1" applyFont="1" applyBorder="1"/>
    <xf numFmtId="0" fontId="12" fillId="0" borderId="4" xfId="0" applyFont="1" applyBorder="1"/>
    <xf numFmtId="166" fontId="12" fillId="0" borderId="4" xfId="0" applyNumberFormat="1" applyFont="1" applyBorder="1"/>
    <xf numFmtId="166" fontId="12" fillId="0" borderId="0" xfId="0" applyNumberFormat="1" applyFont="1" applyBorder="1"/>
    <xf numFmtId="0" fontId="1" fillId="0" borderId="14" xfId="0" applyFont="1" applyBorder="1"/>
    <xf numFmtId="0" fontId="0" fillId="0" borderId="14" xfId="0" applyBorder="1"/>
    <xf numFmtId="0" fontId="12" fillId="0" borderId="0" xfId="0" applyFont="1" applyAlignment="1"/>
    <xf numFmtId="2" fontId="12" fillId="0" borderId="4" xfId="0" applyNumberFormat="1" applyFont="1" applyBorder="1" applyAlignment="1"/>
    <xf numFmtId="2" fontId="12" fillId="0" borderId="0" xfId="0" applyNumberFormat="1" applyFont="1" applyAlignment="1"/>
    <xf numFmtId="0" fontId="21" fillId="0" borderId="0" xfId="0" applyFont="1"/>
    <xf numFmtId="1" fontId="1" fillId="0" borderId="0" xfId="0" applyNumberFormat="1" applyFont="1"/>
    <xf numFmtId="2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4" xfId="0" applyFont="1" applyBorder="1"/>
    <xf numFmtId="0" fontId="12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justify"/>
    </xf>
    <xf numFmtId="1" fontId="12" fillId="0" borderId="3" xfId="0" applyNumberFormat="1" applyFont="1" applyBorder="1" applyAlignment="1">
      <alignment horizontal="center"/>
    </xf>
    <xf numFmtId="0" fontId="12" fillId="0" borderId="6" xfId="0" applyFont="1" applyBorder="1" applyAlignment="1">
      <alignment horizontal="justify"/>
    </xf>
    <xf numFmtId="1" fontId="12" fillId="0" borderId="4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justify"/>
    </xf>
    <xf numFmtId="0" fontId="29" fillId="0" borderId="0" xfId="0" applyFont="1" applyBorder="1"/>
    <xf numFmtId="0" fontId="12" fillId="0" borderId="11" xfId="0" applyFont="1" applyBorder="1"/>
    <xf numFmtId="0" fontId="12" fillId="0" borderId="13" xfId="0" applyFont="1" applyFill="1" applyBorder="1" applyAlignment="1">
      <alignment horizontal="justify"/>
    </xf>
    <xf numFmtId="0" fontId="12" fillId="0" borderId="15" xfId="0" applyFont="1" applyBorder="1" applyAlignment="1">
      <alignment horizontal="justify"/>
    </xf>
    <xf numFmtId="0" fontId="12" fillId="0" borderId="14" xfId="0" applyFont="1" applyBorder="1" applyAlignment="1">
      <alignment horizontal="justify"/>
    </xf>
    <xf numFmtId="0" fontId="4" fillId="0" borderId="13" xfId="0" applyFont="1" applyBorder="1" applyAlignment="1">
      <alignment horizontal="justify"/>
    </xf>
    <xf numFmtId="0" fontId="29" fillId="0" borderId="13" xfId="0" applyFont="1" applyBorder="1" applyAlignment="1">
      <alignment horizontal="justify"/>
    </xf>
    <xf numFmtId="1" fontId="12" fillId="0" borderId="13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12" fillId="0" borderId="13" xfId="0" applyNumberFormat="1" applyFont="1" applyBorder="1" applyAlignment="1">
      <alignment horizontal="justify"/>
    </xf>
    <xf numFmtId="0" fontId="11" fillId="0" borderId="6" xfId="0" applyFont="1" applyBorder="1" applyAlignment="1">
      <alignment horizontal="justify"/>
    </xf>
    <xf numFmtId="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justify"/>
    </xf>
    <xf numFmtId="1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justify"/>
    </xf>
    <xf numFmtId="0" fontId="25" fillId="0" borderId="6" xfId="0" applyFont="1" applyBorder="1"/>
    <xf numFmtId="0" fontId="31" fillId="0" borderId="0" xfId="0" applyFont="1" applyBorder="1" applyAlignment="1">
      <alignment horizontal="center"/>
    </xf>
    <xf numFmtId="0" fontId="12" fillId="0" borderId="14" xfId="0" applyFont="1" applyFill="1" applyBorder="1" applyAlignment="1">
      <alignment horizontal="justify"/>
    </xf>
    <xf numFmtId="0" fontId="30" fillId="0" borderId="4" xfId="0" applyFont="1" applyBorder="1" applyAlignment="1">
      <alignment horizontal="justify"/>
    </xf>
    <xf numFmtId="1" fontId="30" fillId="0" borderId="4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0" fontId="12" fillId="0" borderId="0" xfId="0" applyFont="1" applyBorder="1" applyAlignment="1">
      <alignment horizontal="justify"/>
    </xf>
    <xf numFmtId="0" fontId="4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justify"/>
    </xf>
    <xf numFmtId="0" fontId="35" fillId="0" borderId="0" xfId="0" applyFont="1"/>
    <xf numFmtId="0" fontId="15" fillId="0" borderId="0" xfId="0" applyFont="1"/>
    <xf numFmtId="0" fontId="36" fillId="0" borderId="1" xfId="0" applyFont="1" applyBorder="1" applyAlignment="1">
      <alignment vertical="top" wrapText="1"/>
    </xf>
    <xf numFmtId="0" fontId="36" fillId="0" borderId="9" xfId="0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6" fillId="0" borderId="11" xfId="0" applyFont="1" applyBorder="1" applyAlignment="1">
      <alignment vertical="top" wrapText="1"/>
    </xf>
    <xf numFmtId="9" fontId="36" fillId="0" borderId="11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6" fillId="0" borderId="3" xfId="0" applyFont="1" applyBorder="1" applyAlignment="1">
      <alignment vertical="top" wrapText="1"/>
    </xf>
    <xf numFmtId="2" fontId="36" fillId="0" borderId="15" xfId="0" applyNumberFormat="1" applyFont="1" applyBorder="1" applyAlignment="1">
      <alignment vertical="top" wrapText="1"/>
    </xf>
    <xf numFmtId="2" fontId="36" fillId="0" borderId="3" xfId="0" applyNumberFormat="1" applyFont="1" applyBorder="1" applyAlignment="1">
      <alignment vertical="top" wrapText="1"/>
    </xf>
    <xf numFmtId="2" fontId="36" fillId="0" borderId="6" xfId="0" applyNumberFormat="1" applyFont="1" applyBorder="1" applyAlignment="1">
      <alignment vertical="top" wrapText="1"/>
    </xf>
    <xf numFmtId="2" fontId="36" fillId="0" borderId="4" xfId="0" applyNumberFormat="1" applyFont="1" applyBorder="1"/>
    <xf numFmtId="0" fontId="36" fillId="0" borderId="0" xfId="0" applyFont="1" applyBorder="1" applyAlignment="1">
      <alignment vertical="top" wrapText="1"/>
    </xf>
    <xf numFmtId="2" fontId="36" fillId="0" borderId="0" xfId="0" applyNumberFormat="1" applyFont="1" applyBorder="1" applyAlignment="1">
      <alignment vertical="top" wrapText="1"/>
    </xf>
    <xf numFmtId="2" fontId="36" fillId="0" borderId="0" xfId="0" applyNumberFormat="1" applyFont="1" applyBorder="1"/>
    <xf numFmtId="0" fontId="36" fillId="0" borderId="15" xfId="0" applyFont="1" applyBorder="1" applyAlignment="1">
      <alignment wrapText="1"/>
    </xf>
    <xf numFmtId="2" fontId="36" fillId="0" borderId="6" xfId="0" applyNumberFormat="1" applyFont="1" applyBorder="1" applyAlignment="1">
      <alignment wrapText="1"/>
    </xf>
    <xf numFmtId="2" fontId="36" fillId="0" borderId="15" xfId="0" applyNumberFormat="1" applyFont="1" applyBorder="1" applyAlignment="1">
      <alignment wrapText="1"/>
    </xf>
    <xf numFmtId="2" fontId="36" fillId="0" borderId="4" xfId="0" applyNumberFormat="1" applyFont="1" applyBorder="1" applyAlignment="1"/>
    <xf numFmtId="0" fontId="14" fillId="0" borderId="0" xfId="0" applyFont="1" applyBorder="1"/>
    <xf numFmtId="0" fontId="26" fillId="0" borderId="0" xfId="0" applyFont="1" applyAlignment="1">
      <alignment horizontal="right"/>
    </xf>
    <xf numFmtId="0" fontId="37" fillId="0" borderId="0" xfId="0" applyFont="1" applyBorder="1"/>
    <xf numFmtId="0" fontId="38" fillId="0" borderId="0" xfId="0" applyFont="1" applyBorder="1"/>
    <xf numFmtId="0" fontId="39" fillId="0" borderId="0" xfId="0" applyFont="1" applyBorder="1"/>
    <xf numFmtId="0" fontId="2" fillId="0" borderId="7" xfId="0" applyFont="1" applyBorder="1" applyAlignment="1">
      <alignment horizontal="left"/>
    </xf>
    <xf numFmtId="2" fontId="2" fillId="0" borderId="4" xfId="0" applyNumberFormat="1" applyFont="1" applyBorder="1" applyAlignment="1">
      <alignment horizontal="right"/>
    </xf>
    <xf numFmtId="0" fontId="0" fillId="0" borderId="13" xfId="0" applyBorder="1"/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/>
    <xf numFmtId="0" fontId="0" fillId="0" borderId="12" xfId="0" applyBorder="1"/>
    <xf numFmtId="1" fontId="12" fillId="0" borderId="5" xfId="0" applyNumberFormat="1" applyFont="1" applyBorder="1"/>
    <xf numFmtId="1" fontId="0" fillId="0" borderId="0" xfId="0" applyNumberFormat="1" applyBorder="1"/>
    <xf numFmtId="1" fontId="1" fillId="0" borderId="0" xfId="0" applyNumberFormat="1" applyFont="1" applyBorder="1"/>
    <xf numFmtId="0" fontId="0" fillId="0" borderId="5" xfId="0" applyBorder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3" xfId="0" applyBorder="1" applyAlignment="1"/>
    <xf numFmtId="0" fontId="0" fillId="0" borderId="0" xfId="0" applyBorder="1" applyAlignment="1"/>
    <xf numFmtId="0" fontId="4" fillId="0" borderId="13" xfId="0" applyFont="1" applyBorder="1" applyAlignment="1">
      <alignment horizontal="center"/>
    </xf>
    <xf numFmtId="2" fontId="12" fillId="0" borderId="3" xfId="0" applyNumberFormat="1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2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5" xfId="0" applyFont="1" applyBorder="1"/>
    <xf numFmtId="2" fontId="34" fillId="0" borderId="4" xfId="0" applyNumberFormat="1" applyFont="1" applyBorder="1"/>
    <xf numFmtId="0" fontId="9" fillId="0" borderId="0" xfId="0" applyFont="1" applyBorder="1"/>
    <xf numFmtId="2" fontId="12" fillId="0" borderId="6" xfId="0" applyNumberFormat="1" applyFont="1" applyBorder="1" applyAlignment="1">
      <alignment horizontal="justify"/>
    </xf>
    <xf numFmtId="0" fontId="1" fillId="0" borderId="0" xfId="0" applyFont="1" applyBorder="1" applyAlignme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/>
    </xf>
    <xf numFmtId="0" fontId="1" fillId="0" borderId="0" xfId="0" applyFont="1" applyBorder="1" applyAlignment="1"/>
    <xf numFmtId="0" fontId="1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2" fillId="0" borderId="4" xfId="0" applyFont="1" applyBorder="1" applyAlignment="1">
      <alignment horizontal="justify" wrapText="1"/>
    </xf>
    <xf numFmtId="0" fontId="12" fillId="0" borderId="0" xfId="0" applyFont="1" applyBorder="1" applyAlignment="1">
      <alignment horizontal="justify"/>
    </xf>
    <xf numFmtId="0" fontId="12" fillId="0" borderId="16" xfId="0" applyFont="1" applyBorder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0" fillId="0" borderId="11" xfId="0" applyBorder="1"/>
    <xf numFmtId="0" fontId="0" fillId="0" borderId="0" xfId="0" applyBorder="1" applyAlignment="1">
      <alignment wrapText="1"/>
    </xf>
    <xf numFmtId="0" fontId="0" fillId="0" borderId="14" xfId="0" applyBorder="1" applyAlignment="1"/>
    <xf numFmtId="0" fontId="0" fillId="0" borderId="6" xfId="0" applyBorder="1" applyAlignment="1"/>
    <xf numFmtId="0" fontId="0" fillId="0" borderId="0" xfId="0" applyBorder="1" applyAlignment="1"/>
    <xf numFmtId="166" fontId="0" fillId="0" borderId="4" xfId="0" applyNumberFormat="1" applyBorder="1"/>
    <xf numFmtId="166" fontId="12" fillId="0" borderId="0" xfId="0" applyNumberFormat="1" applyFont="1" applyBorder="1" applyAlignment="1">
      <alignment horizontal="justify"/>
    </xf>
    <xf numFmtId="165" fontId="12" fillId="0" borderId="0" xfId="0" applyNumberFormat="1" applyFont="1" applyBorder="1" applyAlignment="1"/>
    <xf numFmtId="9" fontId="12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0" fillId="0" borderId="4" xfId="0" applyFill="1" applyBorder="1"/>
    <xf numFmtId="0" fontId="42" fillId="0" borderId="5" xfId="0" applyFont="1" applyBorder="1" applyAlignment="1"/>
    <xf numFmtId="0" fontId="42" fillId="0" borderId="14" xfId="0" applyFont="1" applyBorder="1" applyAlignment="1"/>
    <xf numFmtId="0" fontId="42" fillId="0" borderId="6" xfId="0" applyFont="1" applyBorder="1" applyAlignment="1"/>
    <xf numFmtId="0" fontId="42" fillId="0" borderId="5" xfId="0" applyFont="1" applyFill="1" applyBorder="1" applyAlignment="1"/>
    <xf numFmtId="0" fontId="42" fillId="0" borderId="14" xfId="0" applyFont="1" applyFill="1" applyBorder="1" applyAlignment="1"/>
    <xf numFmtId="0" fontId="42" fillId="0" borderId="6" xfId="0" applyFont="1" applyFill="1" applyBorder="1" applyAlignment="1"/>
    <xf numFmtId="0" fontId="19" fillId="0" borderId="4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0" fillId="0" borderId="0" xfId="0" applyFill="1" applyBorder="1"/>
    <xf numFmtId="0" fontId="42" fillId="0" borderId="0" xfId="0" applyFont="1" applyBorder="1" applyAlignment="1">
      <alignment wrapText="1"/>
    </xf>
    <xf numFmtId="0" fontId="42" fillId="0" borderId="0" xfId="0" applyFont="1" applyBorder="1" applyAlignment="1"/>
    <xf numFmtId="0" fontId="42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2" fillId="0" borderId="4" xfId="0" applyFont="1" applyBorder="1"/>
    <xf numFmtId="0" fontId="42" fillId="0" borderId="0" xfId="0" applyFont="1" applyBorder="1"/>
    <xf numFmtId="2" fontId="0" fillId="0" borderId="0" xfId="0" applyNumberFormat="1"/>
    <xf numFmtId="0" fontId="12" fillId="0" borderId="0" xfId="0" applyFont="1" applyBorder="1" applyAlignment="1">
      <alignment horizontal="justify"/>
    </xf>
    <xf numFmtId="164" fontId="2" fillId="0" borderId="0" xfId="0" applyNumberFormat="1" applyFont="1" applyBorder="1" applyAlignment="1">
      <alignment horizontal="right"/>
    </xf>
    <xf numFmtId="0" fontId="11" fillId="0" borderId="5" xfId="0" applyFont="1" applyBorder="1" applyAlignment="1">
      <alignment horizontal="justify"/>
    </xf>
    <xf numFmtId="0" fontId="1" fillId="0" borderId="0" xfId="0" applyFont="1" applyBorder="1" applyAlignment="1"/>
    <xf numFmtId="0" fontId="42" fillId="0" borderId="4" xfId="0" applyFont="1" applyBorder="1" applyAlignment="1">
      <alignment horizontal="center"/>
    </xf>
    <xf numFmtId="0" fontId="1" fillId="0" borderId="0" xfId="0" applyFont="1" applyAlignment="1"/>
    <xf numFmtId="0" fontId="0" fillId="0" borderId="4" xfId="0" applyBorder="1" applyAlignment="1">
      <alignment wrapText="1"/>
    </xf>
    <xf numFmtId="0" fontId="1" fillId="0" borderId="0" xfId="0" applyFont="1" applyBorder="1" applyAlignment="1"/>
    <xf numFmtId="0" fontId="42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42" fillId="0" borderId="0" xfId="0" applyFont="1"/>
    <xf numFmtId="0" fontId="42" fillId="0" borderId="4" xfId="0" applyFont="1" applyBorder="1" applyAlignment="1">
      <alignment vertical="center"/>
    </xf>
    <xf numFmtId="0" fontId="42" fillId="0" borderId="4" xfId="0" applyFont="1" applyBorder="1" applyAlignment="1">
      <alignment vertical="center" wrapText="1"/>
    </xf>
    <xf numFmtId="0" fontId="42" fillId="0" borderId="4" xfId="0" applyFont="1" applyFill="1" applyBorder="1"/>
    <xf numFmtId="1" fontId="42" fillId="0" borderId="0" xfId="0" applyNumberFormat="1" applyFont="1" applyBorder="1"/>
    <xf numFmtId="0" fontId="1" fillId="0" borderId="0" xfId="0" applyFont="1" applyBorder="1" applyAlignment="1"/>
    <xf numFmtId="0" fontId="12" fillId="0" borderId="6" xfId="0" applyFont="1" applyBorder="1" applyAlignment="1">
      <alignment horizontal="center"/>
    </xf>
    <xf numFmtId="0" fontId="43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43" fillId="0" borderId="4" xfId="0" applyFont="1" applyBorder="1" applyAlignment="1">
      <alignment vertical="top" wrapText="1"/>
    </xf>
    <xf numFmtId="0" fontId="44" fillId="0" borderId="4" xfId="0" applyFont="1" applyBorder="1" applyAlignment="1">
      <alignment horizontal="left" vertical="center" wrapText="1"/>
    </xf>
    <xf numFmtId="0" fontId="44" fillId="0" borderId="4" xfId="0" applyFont="1" applyBorder="1" applyAlignment="1">
      <alignment vertical="top" wrapText="1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44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wrapText="1"/>
    </xf>
    <xf numFmtId="0" fontId="43" fillId="0" borderId="4" xfId="0" applyFont="1" applyBorder="1" applyAlignment="1">
      <alignment horizontal="center" vertical="top" wrapText="1"/>
    </xf>
    <xf numFmtId="2" fontId="44" fillId="0" borderId="4" xfId="0" applyNumberFormat="1" applyFont="1" applyBorder="1" applyAlignment="1">
      <alignment vertical="top" wrapText="1"/>
    </xf>
    <xf numFmtId="0" fontId="44" fillId="0" borderId="4" xfId="0" applyFont="1" applyBorder="1" applyAlignment="1">
      <alignment horizontal="center" vertical="top" wrapText="1"/>
    </xf>
    <xf numFmtId="2" fontId="13" fillId="0" borderId="4" xfId="0" applyNumberFormat="1" applyFont="1" applyBorder="1" applyAlignment="1">
      <alignment horizontal="center" vertical="center"/>
    </xf>
    <xf numFmtId="2" fontId="44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wrapText="1"/>
    </xf>
    <xf numFmtId="0" fontId="43" fillId="0" borderId="4" xfId="0" applyFont="1" applyBorder="1" applyAlignment="1">
      <alignment horizontal="left" wrapText="1"/>
    </xf>
    <xf numFmtId="0" fontId="43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/>
    <xf numFmtId="0" fontId="0" fillId="0" borderId="4" xfId="0" applyBorder="1" applyAlignment="1">
      <alignment wrapText="1"/>
    </xf>
    <xf numFmtId="0" fontId="42" fillId="0" borderId="5" xfId="0" applyFont="1" applyBorder="1" applyAlignment="1"/>
    <xf numFmtId="0" fontId="42" fillId="0" borderId="14" xfId="0" applyFont="1" applyBorder="1" applyAlignment="1"/>
    <xf numFmtId="0" fontId="42" fillId="0" borderId="6" xfId="0" applyFont="1" applyBorder="1" applyAlignment="1"/>
    <xf numFmtId="0" fontId="42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9" fillId="0" borderId="11" xfId="0" applyFont="1" applyBorder="1" applyAlignment="1">
      <alignment horizontal="left"/>
    </xf>
    <xf numFmtId="0" fontId="29" fillId="0" borderId="19" xfId="0" applyFont="1" applyBorder="1" applyAlignment="1">
      <alignment horizontal="left" wrapText="1"/>
    </xf>
    <xf numFmtId="0" fontId="29" fillId="0" borderId="11" xfId="0" applyFont="1" applyBorder="1" applyAlignment="1">
      <alignment horizontal="center" wrapText="1"/>
    </xf>
    <xf numFmtId="0" fontId="29" fillId="0" borderId="20" xfId="0" applyFont="1" applyBorder="1" applyAlignment="1">
      <alignment horizontal="left"/>
    </xf>
    <xf numFmtId="0" fontId="43" fillId="0" borderId="18" xfId="0" applyFont="1" applyBorder="1" applyAlignment="1">
      <alignment vertical="top" wrapText="1"/>
    </xf>
    <xf numFmtId="0" fontId="43" fillId="0" borderId="3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/>
    </xf>
    <xf numFmtId="0" fontId="43" fillId="0" borderId="11" xfId="0" applyFont="1" applyBorder="1" applyAlignment="1">
      <alignment vertical="top" wrapText="1"/>
    </xf>
    <xf numFmtId="0" fontId="29" fillId="0" borderId="2" xfId="0" applyFont="1" applyBorder="1" applyAlignment="1">
      <alignment horizontal="justify"/>
    </xf>
    <xf numFmtId="0" fontId="29" fillId="0" borderId="22" xfId="0" applyFont="1" applyBorder="1" applyAlignment="1">
      <alignment horizontal="justify"/>
    </xf>
    <xf numFmtId="0" fontId="29" fillId="0" borderId="11" xfId="0" applyFont="1" applyBorder="1" applyAlignment="1">
      <alignment horizontal="justify"/>
    </xf>
    <xf numFmtId="0" fontId="29" fillId="0" borderId="17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6" xfId="0" applyFont="1" applyBorder="1" applyAlignment="1">
      <alignment horizontal="justify"/>
    </xf>
    <xf numFmtId="0" fontId="29" fillId="0" borderId="15" xfId="0" applyFont="1" applyBorder="1" applyAlignment="1">
      <alignment horizontal="justify"/>
    </xf>
    <xf numFmtId="0" fontId="29" fillId="0" borderId="4" xfId="0" applyFont="1" applyBorder="1" applyAlignment="1">
      <alignment horizontal="justify"/>
    </xf>
    <xf numFmtId="0" fontId="45" fillId="0" borderId="4" xfId="0" applyFont="1" applyBorder="1" applyAlignment="1">
      <alignment horizontal="justify"/>
    </xf>
    <xf numFmtId="2" fontId="2" fillId="0" borderId="5" xfId="0" applyNumberFormat="1" applyFont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29" fillId="0" borderId="1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9" fillId="0" borderId="20" xfId="0" applyFont="1" applyBorder="1" applyAlignment="1">
      <alignment horizontal="center" wrapText="1"/>
    </xf>
    <xf numFmtId="0" fontId="46" fillId="0" borderId="0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horizontal="left" vertical="top" wrapText="1"/>
    </xf>
    <xf numFmtId="0" fontId="47" fillId="0" borderId="0" xfId="0" applyFont="1" applyBorder="1"/>
    <xf numFmtId="0" fontId="48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/>
    </xf>
    <xf numFmtId="0" fontId="26" fillId="0" borderId="4" xfId="0" applyFont="1" applyBorder="1"/>
    <xf numFmtId="0" fontId="32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vertical="top" wrapText="1"/>
    </xf>
    <xf numFmtId="1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/>
    </xf>
    <xf numFmtId="1" fontId="32" fillId="0" borderId="0" xfId="0" applyNumberFormat="1" applyFont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40" fillId="0" borderId="0" xfId="0" applyFont="1" applyBorder="1"/>
    <xf numFmtId="0" fontId="34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0" xfId="0" applyFont="1" applyAlignment="1"/>
    <xf numFmtId="0" fontId="2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/>
    <xf numFmtId="0" fontId="12" fillId="0" borderId="6" xfId="0" applyFont="1" applyBorder="1" applyAlignment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1" fillId="0" borderId="5" xfId="0" applyFont="1" applyBorder="1" applyAlignment="1">
      <alignment horizontal="justify"/>
    </xf>
    <xf numFmtId="0" fontId="0" fillId="0" borderId="6" xfId="0" applyBorder="1"/>
    <xf numFmtId="165" fontId="12" fillId="0" borderId="5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1" fontId="2" fillId="0" borderId="0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10" xfId="0" applyFont="1" applyBorder="1" applyAlignment="1"/>
    <xf numFmtId="0" fontId="12" fillId="0" borderId="0" xfId="0" applyFont="1" applyBorder="1" applyAlignment="1"/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36" fillId="0" borderId="9" xfId="0" applyFont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36" fillId="0" borderId="12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6" fillId="0" borderId="3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2" fontId="3" fillId="0" borderId="5" xfId="0" applyNumberFormat="1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 applyBorder="1" applyAlignment="1">
      <alignment horizontal="justify"/>
    </xf>
    <xf numFmtId="0" fontId="0" fillId="0" borderId="0" xfId="0" applyAlignment="1"/>
    <xf numFmtId="0" fontId="1" fillId="0" borderId="0" xfId="0" applyFont="1" applyBorder="1" applyAlignment="1"/>
    <xf numFmtId="0" fontId="1" fillId="0" borderId="14" xfId="0" applyFont="1" applyBorder="1" applyAlignment="1"/>
    <xf numFmtId="0" fontId="1" fillId="0" borderId="5" xfId="0" applyFont="1" applyBorder="1" applyAlignment="1">
      <alignment wrapText="1"/>
    </xf>
    <xf numFmtId="0" fontId="0" fillId="0" borderId="14" xfId="0" applyBorder="1" applyAlignment="1">
      <alignment wrapText="1"/>
    </xf>
    <xf numFmtId="0" fontId="22" fillId="0" borderId="7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4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2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ont="1" applyBorder="1" applyAlignment="1">
      <alignment wrapText="1"/>
    </xf>
    <xf numFmtId="0" fontId="42" fillId="0" borderId="5" xfId="0" applyFont="1" applyBorder="1" applyAlignment="1"/>
    <xf numFmtId="0" fontId="42" fillId="0" borderId="14" xfId="0" applyFont="1" applyBorder="1" applyAlignment="1"/>
    <xf numFmtId="0" fontId="42" fillId="0" borderId="6" xfId="0" applyFont="1" applyBorder="1" applyAlignment="1"/>
    <xf numFmtId="0" fontId="42" fillId="0" borderId="14" xfId="0" applyFont="1" applyBorder="1" applyAlignment="1">
      <alignment wrapText="1"/>
    </xf>
    <xf numFmtId="0" fontId="42" fillId="0" borderId="6" xfId="0" applyFont="1" applyBorder="1" applyAlignment="1">
      <alignment wrapText="1"/>
    </xf>
    <xf numFmtId="0" fontId="42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2" fillId="0" borderId="4" xfId="0" applyFont="1" applyBorder="1" applyAlignme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42" fillId="0" borderId="0" xfId="0" applyFont="1" applyBorder="1" applyAlignment="1"/>
    <xf numFmtId="0" fontId="42" fillId="0" borderId="0" xfId="0" applyFont="1" applyBorder="1" applyAlignment="1">
      <alignment wrapText="1"/>
    </xf>
    <xf numFmtId="0" fontId="19" fillId="0" borderId="0" xfId="0" applyFont="1" applyBorder="1" applyAlignment="1"/>
    <xf numFmtId="0" fontId="19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42" fillId="0" borderId="4" xfId="0" applyFont="1" applyBorder="1" applyAlignment="1">
      <alignment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2" fontId="44" fillId="0" borderId="1" xfId="0" applyNumberFormat="1" applyFont="1" applyBorder="1" applyAlignment="1">
      <alignment horizontal="center" vertical="center"/>
    </xf>
    <xf numFmtId="2" fontId="44" fillId="0" borderId="2" xfId="0" applyNumberFormat="1" applyFont="1" applyBorder="1" applyAlignment="1">
      <alignment horizontal="center" vertical="center"/>
    </xf>
    <xf numFmtId="2" fontId="44" fillId="0" borderId="3" xfId="0" applyNumberFormat="1" applyFont="1" applyBorder="1" applyAlignment="1">
      <alignment horizontal="center" vertical="center"/>
    </xf>
    <xf numFmtId="0" fontId="44" fillId="0" borderId="4" xfId="0" applyFont="1" applyBorder="1" applyAlignment="1">
      <alignment vertical="center"/>
    </xf>
    <xf numFmtId="0" fontId="4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0" xfId="0" applyFont="1" applyBorder="1" applyAlignment="1">
      <alignment horizontal="justify" wrapText="1"/>
    </xf>
    <xf numFmtId="0" fontId="33" fillId="0" borderId="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/>
    </xf>
    <xf numFmtId="0" fontId="0" fillId="0" borderId="0" xfId="0" applyBorder="1" applyAlignment="1">
      <alignment horizontal="justify"/>
    </xf>
    <xf numFmtId="0" fontId="32" fillId="0" borderId="0" xfId="0" applyFont="1" applyBorder="1" applyAlignment="1">
      <alignment horizontal="center" vertical="top" wrapText="1"/>
    </xf>
    <xf numFmtId="0" fontId="43" fillId="0" borderId="1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3" xfId="0" applyFont="1" applyBorder="1" applyAlignment="1">
      <alignment vertical="center" wrapText="1"/>
    </xf>
    <xf numFmtId="0" fontId="46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1"/>
  <sheetViews>
    <sheetView view="pageBreakPreview" topLeftCell="B104" zoomScaleSheetLayoutView="100" workbookViewId="0">
      <selection activeCell="K124" sqref="K124"/>
    </sheetView>
  </sheetViews>
  <sheetFormatPr defaultRowHeight="15"/>
  <cols>
    <col min="1" max="1" width="9.140625" hidden="1" customWidth="1"/>
    <col min="2" max="2" width="57" customWidth="1"/>
    <col min="3" max="3" width="14.5703125" customWidth="1"/>
    <col min="4" max="4" width="14.42578125" customWidth="1"/>
    <col min="5" max="5" width="13.7109375" customWidth="1"/>
    <col min="6" max="6" width="14.5703125" customWidth="1"/>
    <col min="7" max="7" width="10.28515625" hidden="1" customWidth="1"/>
    <col min="8" max="8" width="11" customWidth="1"/>
    <col min="9" max="9" width="8" hidden="1" customWidth="1"/>
    <col min="10" max="10" width="0.28515625" hidden="1" customWidth="1"/>
    <col min="11" max="11" width="10.85546875" customWidth="1"/>
    <col min="12" max="12" width="13.5703125" customWidth="1"/>
    <col min="13" max="13" width="6" customWidth="1"/>
    <col min="14" max="14" width="14.42578125" customWidth="1"/>
  </cols>
  <sheetData>
    <row r="1" spans="1:13" ht="7.5" hidden="1" customHeight="1">
      <c r="A1" t="s">
        <v>0</v>
      </c>
    </row>
    <row r="2" spans="1:13">
      <c r="B2" s="1" t="s">
        <v>2</v>
      </c>
      <c r="C2" s="1"/>
      <c r="D2" s="1"/>
      <c r="E2" s="1"/>
      <c r="F2" s="1"/>
      <c r="G2" s="1"/>
      <c r="H2" s="1"/>
      <c r="I2" s="1"/>
    </row>
    <row r="3" spans="1:13">
      <c r="B3" s="1" t="s">
        <v>1</v>
      </c>
      <c r="C3" s="1"/>
      <c r="D3" s="1" t="s">
        <v>997</v>
      </c>
      <c r="E3" s="1"/>
      <c r="F3" s="1"/>
      <c r="G3" s="1"/>
      <c r="H3" s="1"/>
      <c r="I3" s="1"/>
    </row>
    <row r="4" spans="1:13" ht="6" customHeight="1">
      <c r="C4" s="1"/>
      <c r="D4" s="1"/>
      <c r="E4" s="1"/>
      <c r="F4" s="1"/>
      <c r="G4" s="1"/>
      <c r="H4" s="1"/>
      <c r="I4" s="1"/>
    </row>
    <row r="5" spans="1:13" ht="6.75" hidden="1" customHeight="1">
      <c r="B5" s="1"/>
      <c r="C5" s="1"/>
      <c r="D5" s="1"/>
      <c r="E5" s="1"/>
      <c r="F5" s="1"/>
      <c r="G5" s="1"/>
      <c r="H5" s="1"/>
      <c r="I5" s="1"/>
    </row>
    <row r="6" spans="1:13" ht="0.75" customHeight="1"/>
    <row r="7" spans="1:13" ht="14.25" customHeight="1">
      <c r="B7" s="2"/>
      <c r="C7" s="403" t="s">
        <v>19</v>
      </c>
      <c r="D7" s="404"/>
      <c r="E7" s="403" t="s">
        <v>22</v>
      </c>
      <c r="F7" s="404"/>
    </row>
    <row r="8" spans="1:13" ht="15" customHeight="1">
      <c r="B8" s="3"/>
      <c r="C8" s="398" t="s">
        <v>20</v>
      </c>
      <c r="D8" s="398" t="s">
        <v>21</v>
      </c>
      <c r="E8" s="398" t="s">
        <v>20</v>
      </c>
      <c r="F8" s="398" t="s">
        <v>21</v>
      </c>
    </row>
    <row r="9" spans="1:13">
      <c r="B9" s="3"/>
      <c r="C9" s="399"/>
      <c r="D9" s="399"/>
      <c r="E9" s="399"/>
      <c r="F9" s="405"/>
    </row>
    <row r="10" spans="1:13" ht="10.5" customHeight="1">
      <c r="B10" s="4"/>
      <c r="C10" s="400"/>
      <c r="D10" s="400"/>
      <c r="E10" s="400"/>
      <c r="F10" s="406"/>
      <c r="J10" s="1" t="s">
        <v>160</v>
      </c>
      <c r="K10" s="1"/>
      <c r="L10" s="1"/>
      <c r="M10" s="1"/>
    </row>
    <row r="11" spans="1:13" ht="15.75">
      <c r="B11" s="5" t="s">
        <v>3</v>
      </c>
      <c r="C11" s="11"/>
      <c r="D11" s="12"/>
      <c r="E11" s="11"/>
      <c r="F11" s="11"/>
      <c r="J11" s="1" t="s">
        <v>161</v>
      </c>
      <c r="K11" s="1"/>
      <c r="L11" s="1"/>
      <c r="M11" s="1"/>
    </row>
    <row r="12" spans="1:13">
      <c r="B12" s="6" t="s">
        <v>4</v>
      </c>
      <c r="C12" s="7">
        <v>280629</v>
      </c>
      <c r="D12" s="7">
        <v>187860</v>
      </c>
      <c r="E12" s="7">
        <v>111660</v>
      </c>
      <c r="F12" s="7">
        <v>115320</v>
      </c>
    </row>
    <row r="13" spans="1:13">
      <c r="B13" s="6" t="s">
        <v>5</v>
      </c>
      <c r="C13" s="10">
        <v>0.14000000000000001</v>
      </c>
      <c r="D13" s="10">
        <v>0.14000000000000001</v>
      </c>
      <c r="E13" s="10">
        <v>0.14000000000000001</v>
      </c>
      <c r="F13" s="10">
        <v>0.14000000000000001</v>
      </c>
    </row>
    <row r="14" spans="1:13">
      <c r="B14" s="6" t="s">
        <v>6</v>
      </c>
      <c r="C14" s="7">
        <f>C12*C13</f>
        <v>39288.060000000005</v>
      </c>
      <c r="D14" s="7">
        <f>D12*D13</f>
        <v>26300.400000000001</v>
      </c>
      <c r="E14" s="7">
        <f>E12*E13</f>
        <v>15632.400000000001</v>
      </c>
      <c r="F14" s="7">
        <f>F12*F13</f>
        <v>16144.800000000001</v>
      </c>
    </row>
    <row r="15" spans="1:13">
      <c r="B15" s="6" t="s">
        <v>7</v>
      </c>
      <c r="C15" s="7">
        <f>C12+C14</f>
        <v>319917.06</v>
      </c>
      <c r="D15" s="7">
        <f>D12+D14</f>
        <v>214160.4</v>
      </c>
      <c r="E15" s="7">
        <f>E12+E14</f>
        <v>127292.4</v>
      </c>
      <c r="F15" s="7">
        <f>F12+F14</f>
        <v>131464.79999999999</v>
      </c>
    </row>
    <row r="16" spans="1:13">
      <c r="B16" s="6" t="s">
        <v>8</v>
      </c>
      <c r="C16" s="7">
        <f>C15*0.302</f>
        <v>96614.952120000002</v>
      </c>
      <c r="D16" s="7">
        <f>D15*0.302</f>
        <v>64676.440799999997</v>
      </c>
      <c r="E16" s="7">
        <f>E15*0.302</f>
        <v>38442.304799999998</v>
      </c>
      <c r="F16" s="7">
        <f>F15*0.302</f>
        <v>39702.369599999998</v>
      </c>
    </row>
    <row r="17" spans="2:13">
      <c r="B17" s="6" t="s">
        <v>9</v>
      </c>
      <c r="C17" s="7">
        <v>24600</v>
      </c>
      <c r="D17" s="7">
        <v>24650</v>
      </c>
      <c r="E17" s="7">
        <v>24650</v>
      </c>
      <c r="F17" s="7">
        <v>24650</v>
      </c>
    </row>
    <row r="18" spans="2:13">
      <c r="B18" s="6" t="s">
        <v>10</v>
      </c>
      <c r="C18" s="7">
        <f>C15+C16+C17</f>
        <v>441132.01211999997</v>
      </c>
      <c r="D18" s="7">
        <f>D15+D16+D17</f>
        <v>303486.84080000001</v>
      </c>
      <c r="E18" s="7">
        <f>E15+E16+E17</f>
        <v>190384.70480000001</v>
      </c>
      <c r="F18" s="7">
        <f>F15+F16+F17</f>
        <v>195817.16959999999</v>
      </c>
    </row>
    <row r="19" spans="2:13" ht="15.75">
      <c r="B19" s="5" t="s">
        <v>11</v>
      </c>
      <c r="C19" s="11"/>
      <c r="D19" s="11"/>
      <c r="E19" s="11"/>
      <c r="F19" s="11"/>
    </row>
    <row r="20" spans="2:13">
      <c r="B20" s="6" t="s">
        <v>12</v>
      </c>
      <c r="C20" s="10">
        <v>1.1200000000000001</v>
      </c>
      <c r="D20" s="10">
        <v>1.1200000000000001</v>
      </c>
      <c r="E20" s="10">
        <v>1.1200000000000001</v>
      </c>
      <c r="F20" s="10">
        <v>1.1200000000000001</v>
      </c>
    </row>
    <row r="21" spans="2:13">
      <c r="B21" s="6" t="s">
        <v>13</v>
      </c>
      <c r="C21" s="7">
        <f>C12*C20</f>
        <v>314304.48000000004</v>
      </c>
      <c r="D21" s="7">
        <f>D12*D20</f>
        <v>210403.20000000001</v>
      </c>
      <c r="E21" s="7">
        <f>E12*E20</f>
        <v>125059.20000000001</v>
      </c>
      <c r="F21" s="7">
        <f>F12*F20</f>
        <v>129158.40000000001</v>
      </c>
    </row>
    <row r="22" spans="2:13">
      <c r="B22" s="6" t="s">
        <v>14</v>
      </c>
      <c r="C22" s="7">
        <f>C18+C21</f>
        <v>755436.49212000007</v>
      </c>
      <c r="D22" s="7">
        <f>D18+D21</f>
        <v>513890.04080000002</v>
      </c>
      <c r="E22" s="7">
        <f>E18+E21</f>
        <v>315443.90480000002</v>
      </c>
      <c r="F22" s="7">
        <f>F18+F21</f>
        <v>324975.56959999999</v>
      </c>
    </row>
    <row r="23" spans="2:13" ht="17.25" customHeight="1">
      <c r="B23" s="9" t="s">
        <v>15</v>
      </c>
      <c r="C23" s="11">
        <v>7588</v>
      </c>
      <c r="D23" s="11">
        <v>7588</v>
      </c>
      <c r="E23" s="11">
        <v>7588</v>
      </c>
      <c r="F23" s="11">
        <v>7588</v>
      </c>
    </row>
    <row r="24" spans="2:13">
      <c r="B24" s="6" t="s">
        <v>16</v>
      </c>
      <c r="C24" s="11"/>
      <c r="D24" s="11"/>
      <c r="E24" s="11"/>
      <c r="F24" s="11"/>
      <c r="J24" s="1" t="s">
        <v>162</v>
      </c>
      <c r="K24" s="1"/>
      <c r="L24" s="1"/>
      <c r="M24" s="1"/>
    </row>
    <row r="25" spans="2:13">
      <c r="B25" s="6" t="s">
        <v>17</v>
      </c>
      <c r="C25" s="13">
        <v>0.92300000000000004</v>
      </c>
      <c r="D25" s="13">
        <v>0.92300000000000004</v>
      </c>
      <c r="E25" s="13">
        <v>0.92300000000000004</v>
      </c>
      <c r="F25" s="13">
        <v>0.92300000000000004</v>
      </c>
      <c r="J25" s="1" t="s">
        <v>40</v>
      </c>
      <c r="K25" s="1"/>
      <c r="L25" s="1"/>
      <c r="M25" s="1"/>
    </row>
    <row r="26" spans="2:13" ht="15.75">
      <c r="B26" s="5" t="s">
        <v>18</v>
      </c>
      <c r="C26" s="8">
        <f>C22/(C23*C25)-5.61</f>
        <v>102.25211622845218</v>
      </c>
      <c r="D26" s="58">
        <f>D22/(D23*D25)</f>
        <v>73.3738280948821</v>
      </c>
      <c r="E26" s="58">
        <f>E22/(E23*E25)</f>
        <v>45.039453981910199</v>
      </c>
      <c r="F26" s="201">
        <f>F22/(F23*F25)</f>
        <v>46.400396360564748</v>
      </c>
    </row>
    <row r="27" spans="2:13" ht="14.25" customHeight="1">
      <c r="J27" s="1" t="s">
        <v>163</v>
      </c>
      <c r="K27" s="1"/>
      <c r="L27" s="1"/>
    </row>
    <row r="28" spans="2:13" ht="3" hidden="1" customHeight="1"/>
    <row r="29" spans="2:13">
      <c r="B29" s="2"/>
      <c r="C29" s="403" t="s">
        <v>24</v>
      </c>
      <c r="D29" s="404"/>
      <c r="E29" s="403" t="s">
        <v>23</v>
      </c>
      <c r="F29" s="404"/>
    </row>
    <row r="30" spans="2:13" ht="15" customHeight="1">
      <c r="B30" s="3"/>
      <c r="C30" s="398" t="s">
        <v>20</v>
      </c>
      <c r="D30" s="398" t="s">
        <v>21</v>
      </c>
      <c r="E30" s="398" t="s">
        <v>20</v>
      </c>
      <c r="F30" s="398" t="s">
        <v>21</v>
      </c>
    </row>
    <row r="31" spans="2:13">
      <c r="B31" s="3"/>
      <c r="C31" s="399"/>
      <c r="D31" s="399"/>
      <c r="E31" s="399"/>
      <c r="F31" s="405"/>
    </row>
    <row r="32" spans="2:13" ht="8.25" customHeight="1">
      <c r="B32" s="4"/>
      <c r="C32" s="400"/>
      <c r="D32" s="400"/>
      <c r="E32" s="400"/>
      <c r="F32" s="406"/>
    </row>
    <row r="33" spans="2:6" ht="15.75">
      <c r="B33" s="5" t="s">
        <v>3</v>
      </c>
      <c r="C33" s="11"/>
      <c r="D33" s="12"/>
      <c r="E33" s="11"/>
      <c r="F33" s="11"/>
    </row>
    <row r="34" spans="2:6">
      <c r="B34" s="6" t="s">
        <v>4</v>
      </c>
      <c r="C34" s="7">
        <v>111660</v>
      </c>
      <c r="D34" s="7">
        <v>92856</v>
      </c>
      <c r="E34" s="7">
        <v>111660</v>
      </c>
      <c r="F34" s="7">
        <v>107832</v>
      </c>
    </row>
    <row r="35" spans="2:6">
      <c r="B35" s="6" t="s">
        <v>5</v>
      </c>
      <c r="C35" s="10">
        <v>0.14000000000000001</v>
      </c>
      <c r="D35" s="10">
        <v>0.14000000000000001</v>
      </c>
      <c r="E35" s="10">
        <v>0.14000000000000001</v>
      </c>
      <c r="F35" s="10">
        <v>0.14000000000000001</v>
      </c>
    </row>
    <row r="36" spans="2:6">
      <c r="B36" s="6" t="s">
        <v>6</v>
      </c>
      <c r="C36" s="7">
        <f>C34*C35</f>
        <v>15632.400000000001</v>
      </c>
      <c r="D36" s="7">
        <f>D34*D35</f>
        <v>12999.840000000002</v>
      </c>
      <c r="E36" s="7">
        <f>E34*E35</f>
        <v>15632.400000000001</v>
      </c>
      <c r="F36" s="7">
        <f>F34*F35</f>
        <v>15096.480000000001</v>
      </c>
    </row>
    <row r="37" spans="2:6">
      <c r="B37" s="6" t="s">
        <v>7</v>
      </c>
      <c r="C37" s="7">
        <f>C34+C36</f>
        <v>127292.4</v>
      </c>
      <c r="D37" s="7">
        <f>D34+D36</f>
        <v>105855.84</v>
      </c>
      <c r="E37" s="7">
        <f>E34+E36</f>
        <v>127292.4</v>
      </c>
      <c r="F37" s="7">
        <f>F34+F36</f>
        <v>122928.48</v>
      </c>
    </row>
    <row r="38" spans="2:6">
      <c r="B38" s="6" t="s">
        <v>8</v>
      </c>
      <c r="C38" s="7">
        <f>C37*0.302</f>
        <v>38442.304799999998</v>
      </c>
      <c r="D38" s="7">
        <f>D37*0.302</f>
        <v>31968.463679999997</v>
      </c>
      <c r="E38" s="7">
        <f>E37*0.302</f>
        <v>38442.304799999998</v>
      </c>
      <c r="F38" s="7">
        <f>F37*0.302</f>
        <v>37124.400959999999</v>
      </c>
    </row>
    <row r="39" spans="2:6">
      <c r="B39" s="6" t="s">
        <v>9</v>
      </c>
      <c r="C39" s="7">
        <v>145860</v>
      </c>
      <c r="D39" s="7">
        <v>145860</v>
      </c>
      <c r="E39" s="7">
        <v>150388</v>
      </c>
      <c r="F39" s="7">
        <v>150388</v>
      </c>
    </row>
    <row r="40" spans="2:6">
      <c r="B40" s="6" t="s">
        <v>10</v>
      </c>
      <c r="C40" s="7">
        <f>C37+C38+C39</f>
        <v>311594.70480000001</v>
      </c>
      <c r="D40" s="7">
        <f>D37+D38+D39</f>
        <v>283684.30368000001</v>
      </c>
      <c r="E40" s="7">
        <f>E37+E38+E39</f>
        <v>316122.70480000001</v>
      </c>
      <c r="F40" s="7">
        <f>F37+F38+F39</f>
        <v>310440.88095999998</v>
      </c>
    </row>
    <row r="41" spans="2:6" ht="15.75">
      <c r="B41" s="5" t="s">
        <v>11</v>
      </c>
      <c r="C41" s="11"/>
      <c r="D41" s="11"/>
      <c r="E41" s="11"/>
      <c r="F41" s="11"/>
    </row>
    <row r="42" spans="2:6">
      <c r="B42" s="6" t="s">
        <v>12</v>
      </c>
      <c r="C42" s="10">
        <v>1.1200000000000001</v>
      </c>
      <c r="D42" s="10">
        <v>1.1200000000000001</v>
      </c>
      <c r="E42" s="10">
        <v>1.1200000000000001</v>
      </c>
      <c r="F42" s="10">
        <v>1.1200000000000001</v>
      </c>
    </row>
    <row r="43" spans="2:6">
      <c r="B43" s="6" t="s">
        <v>13</v>
      </c>
      <c r="C43" s="7">
        <f>C34*C42</f>
        <v>125059.20000000001</v>
      </c>
      <c r="D43" s="7">
        <f>D34*D42</f>
        <v>103998.72000000002</v>
      </c>
      <c r="E43" s="7">
        <f>E34*E42</f>
        <v>125059.20000000001</v>
      </c>
      <c r="F43" s="7">
        <f>F34*F42</f>
        <v>120771.84000000001</v>
      </c>
    </row>
    <row r="44" spans="2:6">
      <c r="B44" s="6" t="s">
        <v>14</v>
      </c>
      <c r="C44" s="7">
        <f>C40+C43</f>
        <v>436653.90480000002</v>
      </c>
      <c r="D44" s="7">
        <f>D40+D43</f>
        <v>387683.02368000004</v>
      </c>
      <c r="E44" s="7">
        <f>E40+E43</f>
        <v>441181.90480000002</v>
      </c>
      <c r="F44" s="7">
        <f>F40+F43</f>
        <v>431212.72096000001</v>
      </c>
    </row>
    <row r="45" spans="2:6" ht="16.5" customHeight="1">
      <c r="B45" s="9" t="s">
        <v>15</v>
      </c>
      <c r="C45" s="11">
        <v>8267</v>
      </c>
      <c r="D45" s="11">
        <v>8267</v>
      </c>
      <c r="E45" s="11">
        <v>8267</v>
      </c>
      <c r="F45" s="11">
        <v>8267</v>
      </c>
    </row>
    <row r="46" spans="2:6">
      <c r="B46" s="6" t="s">
        <v>16</v>
      </c>
      <c r="C46" s="11"/>
      <c r="D46" s="11"/>
      <c r="E46" s="11"/>
      <c r="F46" s="11"/>
    </row>
    <row r="47" spans="2:6">
      <c r="B47" s="6" t="s">
        <v>17</v>
      </c>
      <c r="C47" s="13">
        <v>0.92300000000000004</v>
      </c>
      <c r="D47" s="13">
        <v>0.92300000000000004</v>
      </c>
      <c r="E47" s="13">
        <v>0.92300000000000004</v>
      </c>
      <c r="F47" s="13">
        <v>0.92300000000000004</v>
      </c>
    </row>
    <row r="48" spans="2:6" ht="15.75">
      <c r="B48" s="5" t="s">
        <v>18</v>
      </c>
      <c r="C48" s="63">
        <f>C44/(C45*C47)</f>
        <v>57.225251436974609</v>
      </c>
      <c r="D48" s="64">
        <f>D44/(D45*D47)</f>
        <v>50.807420394181676</v>
      </c>
      <c r="E48" s="64">
        <f>E44/(E45*E47)</f>
        <v>57.818664058866318</v>
      </c>
      <c r="F48" s="64">
        <f>F44/(F45*F47)</f>
        <v>56.512162397953141</v>
      </c>
    </row>
    <row r="50" spans="2:6">
      <c r="B50" s="2"/>
      <c r="C50" s="403" t="s">
        <v>25</v>
      </c>
      <c r="D50" s="404"/>
      <c r="E50" s="403" t="s">
        <v>26</v>
      </c>
      <c r="F50" s="404"/>
    </row>
    <row r="51" spans="2:6" ht="15" customHeight="1">
      <c r="B51" s="3"/>
      <c r="C51" s="398" t="s">
        <v>20</v>
      </c>
      <c r="D51" s="398" t="s">
        <v>21</v>
      </c>
      <c r="E51" s="398" t="s">
        <v>20</v>
      </c>
      <c r="F51" s="398" t="s">
        <v>21</v>
      </c>
    </row>
    <row r="52" spans="2:6">
      <c r="B52" s="3"/>
      <c r="C52" s="399"/>
      <c r="D52" s="399"/>
      <c r="E52" s="399"/>
      <c r="F52" s="405"/>
    </row>
    <row r="53" spans="2:6">
      <c r="B53" s="4"/>
      <c r="C53" s="400"/>
      <c r="D53" s="400"/>
      <c r="E53" s="400"/>
      <c r="F53" s="406"/>
    </row>
    <row r="54" spans="2:6" ht="15.75">
      <c r="B54" s="5" t="s">
        <v>3</v>
      </c>
      <c r="C54" s="11"/>
      <c r="D54" s="12"/>
      <c r="E54" s="11"/>
      <c r="F54" s="11"/>
    </row>
    <row r="55" spans="2:6">
      <c r="B55" s="6" t="s">
        <v>4</v>
      </c>
      <c r="C55" s="7">
        <v>130572</v>
      </c>
      <c r="D55" s="7">
        <v>131040</v>
      </c>
      <c r="E55" s="7">
        <v>117060</v>
      </c>
      <c r="F55" s="7">
        <v>123552</v>
      </c>
    </row>
    <row r="56" spans="2:6">
      <c r="B56" s="6" t="s">
        <v>5</v>
      </c>
      <c r="C56" s="10">
        <v>0.14000000000000001</v>
      </c>
      <c r="D56" s="10">
        <v>0.14000000000000001</v>
      </c>
      <c r="E56" s="10">
        <v>0.14000000000000001</v>
      </c>
      <c r="F56" s="10">
        <v>0.14000000000000001</v>
      </c>
    </row>
    <row r="57" spans="2:6">
      <c r="B57" s="6" t="s">
        <v>6</v>
      </c>
      <c r="C57" s="7">
        <f>C55*C56</f>
        <v>18280.080000000002</v>
      </c>
      <c r="D57" s="7">
        <f>D55*D56</f>
        <v>18345.600000000002</v>
      </c>
      <c r="E57" s="7">
        <f>E55*E56</f>
        <v>16388.400000000001</v>
      </c>
      <c r="F57" s="7">
        <f>F55*F56</f>
        <v>17297.280000000002</v>
      </c>
    </row>
    <row r="58" spans="2:6">
      <c r="B58" s="6" t="s">
        <v>7</v>
      </c>
      <c r="C58" s="7">
        <f>C55+C57</f>
        <v>148852.08000000002</v>
      </c>
      <c r="D58" s="7">
        <f>D55+D57</f>
        <v>149385.60000000001</v>
      </c>
      <c r="E58" s="7">
        <f>E55+E57</f>
        <v>133448.4</v>
      </c>
      <c r="F58" s="7">
        <f>F55+F57</f>
        <v>140849.28</v>
      </c>
    </row>
    <row r="59" spans="2:6">
      <c r="B59" s="6" t="s">
        <v>8</v>
      </c>
      <c r="C59" s="7">
        <f>C58*0.302</f>
        <v>44953.328160000005</v>
      </c>
      <c r="D59" s="7">
        <f>D58*0.302</f>
        <v>45114.451200000003</v>
      </c>
      <c r="E59" s="7">
        <f>E58*0.302</f>
        <v>40301.416799999999</v>
      </c>
      <c r="F59" s="7">
        <f>F58*0.302</f>
        <v>42536.482559999997</v>
      </c>
    </row>
    <row r="60" spans="2:6">
      <c r="B60" s="6" t="s">
        <v>9</v>
      </c>
      <c r="C60" s="7">
        <v>83320</v>
      </c>
      <c r="D60" s="7">
        <v>83320</v>
      </c>
      <c r="E60" s="7">
        <v>82252</v>
      </c>
      <c r="F60" s="7">
        <v>41126</v>
      </c>
    </row>
    <row r="61" spans="2:6">
      <c r="B61" s="6" t="s">
        <v>10</v>
      </c>
      <c r="C61" s="7">
        <f>C58+C59+C60</f>
        <v>277125.40815999999</v>
      </c>
      <c r="D61" s="7">
        <f>D58+D59+D60</f>
        <v>277820.05119999999</v>
      </c>
      <c r="E61" s="7">
        <f>E58+E59+E60</f>
        <v>256001.8168</v>
      </c>
      <c r="F61" s="7">
        <f>F58+F59+F60</f>
        <v>224511.76256</v>
      </c>
    </row>
    <row r="62" spans="2:6" ht="15.75">
      <c r="B62" s="5" t="s">
        <v>11</v>
      </c>
      <c r="C62" s="11"/>
      <c r="D62" s="11"/>
      <c r="E62" s="11"/>
      <c r="F62" s="11"/>
    </row>
    <row r="63" spans="2:6">
      <c r="B63" s="6" t="s">
        <v>12</v>
      </c>
      <c r="C63" s="10">
        <v>1.1200000000000001</v>
      </c>
      <c r="D63" s="10">
        <v>1.1200000000000001</v>
      </c>
      <c r="E63" s="10">
        <v>1.1200000000000001</v>
      </c>
      <c r="F63" s="10">
        <v>1.1200000000000001</v>
      </c>
    </row>
    <row r="64" spans="2:6">
      <c r="B64" s="6" t="s">
        <v>13</v>
      </c>
      <c r="C64" s="7">
        <f>C55*C63</f>
        <v>146240.64000000001</v>
      </c>
      <c r="D64" s="7">
        <f>D55*D63</f>
        <v>146764.80000000002</v>
      </c>
      <c r="E64" s="7">
        <f>E55*E63</f>
        <v>131107.20000000001</v>
      </c>
      <c r="F64" s="7">
        <f>F55*F63</f>
        <v>138378.24000000002</v>
      </c>
    </row>
    <row r="65" spans="2:6">
      <c r="B65" s="6" t="s">
        <v>14</v>
      </c>
      <c r="C65" s="7">
        <f>C61+C64</f>
        <v>423366.04816000001</v>
      </c>
      <c r="D65" s="7">
        <f>D61+D64</f>
        <v>424584.85120000003</v>
      </c>
      <c r="E65" s="7">
        <f>E61+E64</f>
        <v>387109.01679999998</v>
      </c>
      <c r="F65" s="7">
        <f>F61+F64</f>
        <v>362890.00256000005</v>
      </c>
    </row>
    <row r="66" spans="2:6" ht="15.75" customHeight="1">
      <c r="B66" s="9" t="s">
        <v>15</v>
      </c>
      <c r="C66" s="11">
        <v>5199</v>
      </c>
      <c r="D66" s="11">
        <v>5199</v>
      </c>
      <c r="E66" s="11">
        <v>4870</v>
      </c>
      <c r="F66" s="11">
        <v>4870</v>
      </c>
    </row>
    <row r="67" spans="2:6">
      <c r="B67" s="6" t="s">
        <v>16</v>
      </c>
      <c r="C67" s="11"/>
      <c r="D67" s="11"/>
      <c r="E67" s="11"/>
      <c r="F67" s="11"/>
    </row>
    <row r="68" spans="2:6">
      <c r="B68" s="6" t="s">
        <v>17</v>
      </c>
      <c r="C68" s="13">
        <v>0.8</v>
      </c>
      <c r="D68" s="13">
        <v>0.8</v>
      </c>
      <c r="E68" s="13">
        <v>0.85</v>
      </c>
      <c r="F68" s="13">
        <v>0.85</v>
      </c>
    </row>
    <row r="69" spans="2:6" ht="15.75">
      <c r="B69" s="5" t="s">
        <v>18</v>
      </c>
      <c r="C69" s="64">
        <f>C65/(C66*C68)</f>
        <v>101.79025970378919</v>
      </c>
      <c r="D69" s="64">
        <f>D65/(D66*D68)</f>
        <v>102.08329755722255</v>
      </c>
      <c r="E69" s="64">
        <f>E65/(E66*E68)</f>
        <v>93.515887619277692</v>
      </c>
      <c r="F69" s="64">
        <f>F65/(F66*F68)</f>
        <v>87.665177572170563</v>
      </c>
    </row>
    <row r="71" spans="2:6">
      <c r="B71" s="2"/>
      <c r="C71" s="403" t="s">
        <v>27</v>
      </c>
      <c r="D71" s="404"/>
      <c r="E71" s="403" t="s">
        <v>28</v>
      </c>
      <c r="F71" s="404"/>
    </row>
    <row r="72" spans="2:6" ht="15" customHeight="1">
      <c r="B72" s="3"/>
      <c r="C72" s="398" t="s">
        <v>20</v>
      </c>
      <c r="D72" s="398" t="s">
        <v>21</v>
      </c>
      <c r="E72" s="398" t="s">
        <v>20</v>
      </c>
      <c r="F72" s="398" t="s">
        <v>21</v>
      </c>
    </row>
    <row r="73" spans="2:6">
      <c r="B73" s="3"/>
      <c r="C73" s="399"/>
      <c r="D73" s="399"/>
      <c r="E73" s="399"/>
      <c r="F73" s="405"/>
    </row>
    <row r="74" spans="2:6">
      <c r="B74" s="4"/>
      <c r="C74" s="400"/>
      <c r="D74" s="400"/>
      <c r="E74" s="400"/>
      <c r="F74" s="406"/>
    </row>
    <row r="75" spans="2:6" ht="15.75">
      <c r="B75" s="5" t="s">
        <v>3</v>
      </c>
      <c r="C75" s="11"/>
      <c r="D75" s="12"/>
      <c r="E75" s="11"/>
      <c r="F75" s="11"/>
    </row>
    <row r="76" spans="2:6">
      <c r="B76" s="6" t="s">
        <v>4</v>
      </c>
      <c r="C76" s="7">
        <v>121560</v>
      </c>
      <c r="D76" s="7">
        <v>116064</v>
      </c>
      <c r="E76" s="66">
        <v>129672</v>
      </c>
      <c r="F76" s="7">
        <v>115320</v>
      </c>
    </row>
    <row r="77" spans="2:6">
      <c r="B77" s="6" t="s">
        <v>5</v>
      </c>
      <c r="C77" s="10">
        <v>0.14000000000000001</v>
      </c>
      <c r="D77" s="10">
        <v>0.14000000000000001</v>
      </c>
      <c r="E77" s="10">
        <v>0.14000000000000001</v>
      </c>
      <c r="F77" s="10">
        <v>0.14000000000000001</v>
      </c>
    </row>
    <row r="78" spans="2:6">
      <c r="B78" s="6" t="s">
        <v>6</v>
      </c>
      <c r="C78" s="7">
        <f>C76*C77</f>
        <v>17018.400000000001</v>
      </c>
      <c r="D78" s="7">
        <f>D76*D77</f>
        <v>16248.960000000001</v>
      </c>
      <c r="E78" s="7">
        <f>E76*E77</f>
        <v>18154.080000000002</v>
      </c>
      <c r="F78" s="7">
        <f>F76*F77</f>
        <v>16144.800000000001</v>
      </c>
    </row>
    <row r="79" spans="2:6">
      <c r="B79" s="6" t="s">
        <v>7</v>
      </c>
      <c r="C79" s="7">
        <f>C76+C78</f>
        <v>138578.4</v>
      </c>
      <c r="D79" s="7">
        <f>D76+D78</f>
        <v>132312.95999999999</v>
      </c>
      <c r="E79" s="7">
        <f>E76+E78</f>
        <v>147826.08000000002</v>
      </c>
      <c r="F79" s="7">
        <f>F76+F78</f>
        <v>131464.79999999999</v>
      </c>
    </row>
    <row r="80" spans="2:6">
      <c r="B80" s="6" t="s">
        <v>8</v>
      </c>
      <c r="C80" s="7">
        <f>C79*0.302</f>
        <v>41850.676799999994</v>
      </c>
      <c r="D80" s="7">
        <f>D79*0.302</f>
        <v>39958.513919999998</v>
      </c>
      <c r="E80" s="7">
        <f>E79*0.302</f>
        <v>44643.476160000006</v>
      </c>
      <c r="F80" s="7">
        <f>F79*0.302</f>
        <v>39702.369599999998</v>
      </c>
    </row>
    <row r="81" spans="2:6">
      <c r="B81" s="6" t="s">
        <v>9</v>
      </c>
      <c r="C81" s="7">
        <v>24560</v>
      </c>
      <c r="D81" s="7">
        <v>24560</v>
      </c>
      <c r="E81" s="7">
        <v>24560</v>
      </c>
      <c r="F81" s="7">
        <v>24560</v>
      </c>
    </row>
    <row r="82" spans="2:6">
      <c r="B82" s="6" t="s">
        <v>10</v>
      </c>
      <c r="C82" s="7">
        <f>C79+C80+C81</f>
        <v>204989.07679999998</v>
      </c>
      <c r="D82" s="7">
        <f>D79+D80+D81</f>
        <v>196831.47391999999</v>
      </c>
      <c r="E82" s="7">
        <f>E79+E80+E81</f>
        <v>217029.55616000004</v>
      </c>
      <c r="F82" s="7">
        <f>F79+F80+F81</f>
        <v>195727.16959999999</v>
      </c>
    </row>
    <row r="83" spans="2:6" ht="15.75">
      <c r="B83" s="5" t="s">
        <v>11</v>
      </c>
      <c r="C83" s="11"/>
      <c r="D83" s="11"/>
      <c r="E83" s="11"/>
      <c r="F83" s="11"/>
    </row>
    <row r="84" spans="2:6">
      <c r="B84" s="6" t="s">
        <v>12</v>
      </c>
      <c r="C84" s="10">
        <v>1.1200000000000001</v>
      </c>
      <c r="D84" s="10">
        <v>1.1200000000000001</v>
      </c>
      <c r="E84" s="10">
        <v>1.1200000000000001</v>
      </c>
      <c r="F84" s="10">
        <v>1.1200000000000001</v>
      </c>
    </row>
    <row r="85" spans="2:6">
      <c r="B85" s="6" t="s">
        <v>13</v>
      </c>
      <c r="C85" s="7">
        <f>C76*C84</f>
        <v>136147.20000000001</v>
      </c>
      <c r="D85" s="7">
        <f>D76*D84</f>
        <v>129991.68000000001</v>
      </c>
      <c r="E85" s="7">
        <f>E76*E84</f>
        <v>145232.64000000001</v>
      </c>
      <c r="F85" s="7">
        <f>F76*F84</f>
        <v>129158.40000000001</v>
      </c>
    </row>
    <row r="86" spans="2:6">
      <c r="B86" s="6" t="s">
        <v>14</v>
      </c>
      <c r="C86" s="7">
        <f>C82+C85</f>
        <v>341136.27679999999</v>
      </c>
      <c r="D86" s="7">
        <f>D82+D85</f>
        <v>326823.15392000001</v>
      </c>
      <c r="E86" s="7">
        <f>E82+E85</f>
        <v>362262.19616000005</v>
      </c>
      <c r="F86" s="7">
        <f>F82+F85</f>
        <v>324885.56959999999</v>
      </c>
    </row>
    <row r="87" spans="2:6" ht="12.75" customHeight="1">
      <c r="B87" s="9" t="s">
        <v>15</v>
      </c>
      <c r="C87" s="11">
        <v>8116</v>
      </c>
      <c r="D87" s="11">
        <v>8116</v>
      </c>
      <c r="E87" s="11">
        <v>8267</v>
      </c>
      <c r="F87" s="11">
        <v>8267</v>
      </c>
    </row>
    <row r="88" spans="2:6">
      <c r="B88" s="6" t="s">
        <v>16</v>
      </c>
      <c r="C88" s="11"/>
      <c r="D88" s="11"/>
      <c r="E88" s="11"/>
      <c r="F88" s="11"/>
    </row>
    <row r="89" spans="2:6">
      <c r="B89" s="6" t="s">
        <v>17</v>
      </c>
      <c r="C89" s="13">
        <v>0.92300000000000004</v>
      </c>
      <c r="D89" s="13">
        <v>0.92300000000000004</v>
      </c>
      <c r="E89" s="13">
        <v>0.92300000000000004</v>
      </c>
      <c r="F89" s="13">
        <v>0.92300000000000004</v>
      </c>
    </row>
    <row r="90" spans="2:6" ht="15.75">
      <c r="B90" s="5" t="s">
        <v>18</v>
      </c>
      <c r="C90" s="65">
        <f>C86/(C87*C89)</f>
        <v>45.539070904175475</v>
      </c>
      <c r="D90" s="65">
        <f>D86/(D87*D89)</f>
        <v>43.628379013513161</v>
      </c>
      <c r="E90" s="67">
        <f>E86/(E87*E89)</f>
        <v>47.475918647428109</v>
      </c>
      <c r="F90" s="67">
        <f>F86/(F87*F89)</f>
        <v>42.577561323126666</v>
      </c>
    </row>
    <row r="92" spans="2:6">
      <c r="B92" s="2"/>
      <c r="C92" s="403" t="s">
        <v>29</v>
      </c>
      <c r="D92" s="404"/>
      <c r="E92" s="403" t="s">
        <v>30</v>
      </c>
      <c r="F92" s="404"/>
    </row>
    <row r="93" spans="2:6" ht="15" customHeight="1">
      <c r="B93" s="3"/>
      <c r="C93" s="398" t="s">
        <v>20</v>
      </c>
      <c r="D93" s="398" t="s">
        <v>21</v>
      </c>
      <c r="E93" s="398" t="s">
        <v>20</v>
      </c>
      <c r="F93" s="398" t="s">
        <v>21</v>
      </c>
    </row>
    <row r="94" spans="2:6">
      <c r="B94" s="3"/>
      <c r="C94" s="399"/>
      <c r="D94" s="399"/>
      <c r="E94" s="399"/>
      <c r="F94" s="405"/>
    </row>
    <row r="95" spans="2:6">
      <c r="B95" s="4"/>
      <c r="C95" s="400"/>
      <c r="D95" s="400"/>
      <c r="E95" s="400"/>
      <c r="F95" s="406"/>
    </row>
    <row r="96" spans="2:6" ht="15.75">
      <c r="B96" s="5" t="s">
        <v>3</v>
      </c>
      <c r="C96" s="11"/>
      <c r="D96" s="12"/>
      <c r="E96" s="11"/>
      <c r="F96" s="11"/>
    </row>
    <row r="97" spans="2:11">
      <c r="B97" s="6" t="s">
        <v>4</v>
      </c>
      <c r="C97" s="7">
        <v>112560</v>
      </c>
      <c r="D97" s="7">
        <v>93600</v>
      </c>
      <c r="E97" s="7">
        <v>129672</v>
      </c>
      <c r="F97" s="7">
        <v>119160</v>
      </c>
    </row>
    <row r="98" spans="2:11">
      <c r="B98" s="6" t="s">
        <v>5</v>
      </c>
      <c r="C98" s="10">
        <v>0.14000000000000001</v>
      </c>
      <c r="D98" s="10">
        <v>0.14000000000000001</v>
      </c>
      <c r="E98" s="10">
        <v>0.14000000000000001</v>
      </c>
      <c r="F98" s="10">
        <v>0.14000000000000001</v>
      </c>
    </row>
    <row r="99" spans="2:11">
      <c r="B99" s="6" t="s">
        <v>6</v>
      </c>
      <c r="C99" s="7">
        <f>C97*C98</f>
        <v>15758.400000000001</v>
      </c>
      <c r="D99" s="7">
        <f>D97*D98</f>
        <v>13104.000000000002</v>
      </c>
      <c r="E99" s="7">
        <f>E97*E98</f>
        <v>18154.080000000002</v>
      </c>
      <c r="F99" s="7">
        <f>F97*F98</f>
        <v>16682.400000000001</v>
      </c>
    </row>
    <row r="100" spans="2:11">
      <c r="B100" s="6" t="s">
        <v>7</v>
      </c>
      <c r="C100" s="7">
        <f>C97+C99</f>
        <v>128318.39999999999</v>
      </c>
      <c r="D100" s="7">
        <f>D97+D99</f>
        <v>106704</v>
      </c>
      <c r="E100" s="7">
        <f>E97+E99</f>
        <v>147826.08000000002</v>
      </c>
      <c r="F100" s="7">
        <f>F97+F99</f>
        <v>135842.4</v>
      </c>
    </row>
    <row r="101" spans="2:11">
      <c r="B101" s="6" t="s">
        <v>8</v>
      </c>
      <c r="C101" s="7">
        <f>C100*0.302</f>
        <v>38752.156799999997</v>
      </c>
      <c r="D101" s="7">
        <f>D100*0.302</f>
        <v>32224.608</v>
      </c>
      <c r="E101" s="7">
        <f>E100*0.302</f>
        <v>44643.476160000006</v>
      </c>
      <c r="F101" s="7">
        <f>F100*0.302</f>
        <v>41024.404799999997</v>
      </c>
    </row>
    <row r="102" spans="2:11">
      <c r="B102" s="6" t="s">
        <v>9</v>
      </c>
      <c r="C102" s="7">
        <v>46920</v>
      </c>
      <c r="D102" s="7">
        <v>46920</v>
      </c>
      <c r="E102" s="7">
        <v>93840</v>
      </c>
      <c r="F102" s="7">
        <v>93840</v>
      </c>
    </row>
    <row r="103" spans="2:11">
      <c r="B103" s="6" t="s">
        <v>10</v>
      </c>
      <c r="C103" s="7">
        <f>C100+C101+C102</f>
        <v>213990.55679999999</v>
      </c>
      <c r="D103" s="7">
        <f>D100+D101+D102</f>
        <v>185848.60800000001</v>
      </c>
      <c r="E103" s="7">
        <f>E100+E101+E102</f>
        <v>286309.55616000004</v>
      </c>
      <c r="F103" s="7">
        <f>F100+F101+F102</f>
        <v>270706.80479999998</v>
      </c>
    </row>
    <row r="104" spans="2:11" ht="15.75">
      <c r="B104" s="5" t="s">
        <v>11</v>
      </c>
      <c r="C104" s="11"/>
      <c r="D104" s="11"/>
      <c r="E104" s="11"/>
      <c r="F104" s="11"/>
    </row>
    <row r="105" spans="2:11">
      <c r="B105" s="6" t="s">
        <v>12</v>
      </c>
      <c r="C105" s="10">
        <v>1.1200000000000001</v>
      </c>
      <c r="D105" s="10">
        <v>1.1200000000000001</v>
      </c>
      <c r="E105" s="10">
        <v>1.1200000000000001</v>
      </c>
      <c r="F105" s="10">
        <v>1.1200000000000001</v>
      </c>
    </row>
    <row r="106" spans="2:11">
      <c r="B106" s="6" t="s">
        <v>13</v>
      </c>
      <c r="C106" s="7">
        <f>C97*C105</f>
        <v>126067.20000000001</v>
      </c>
      <c r="D106" s="7">
        <f>D97*D105</f>
        <v>104832.00000000001</v>
      </c>
      <c r="E106" s="7">
        <f>E97*E105</f>
        <v>145232.64000000001</v>
      </c>
      <c r="F106" s="7">
        <f>F97*F105</f>
        <v>133459.20000000001</v>
      </c>
    </row>
    <row r="107" spans="2:11">
      <c r="B107" s="6" t="s">
        <v>14</v>
      </c>
      <c r="C107" s="7">
        <f>C103+C106</f>
        <v>340057.75679999997</v>
      </c>
      <c r="D107" s="7">
        <f>D103+D106</f>
        <v>290680.60800000001</v>
      </c>
      <c r="E107" s="7">
        <f>E103+E106</f>
        <v>431542.19616000005</v>
      </c>
      <c r="F107" s="7">
        <f>F103+F106</f>
        <v>404166.0048</v>
      </c>
    </row>
    <row r="108" spans="2:11">
      <c r="B108" s="9" t="s">
        <v>15</v>
      </c>
      <c r="C108" s="11">
        <v>8320</v>
      </c>
      <c r="D108" s="11">
        <v>8320</v>
      </c>
      <c r="E108" s="11">
        <v>5875</v>
      </c>
      <c r="F108" s="11">
        <v>5875</v>
      </c>
    </row>
    <row r="109" spans="2:11">
      <c r="B109" s="6" t="s">
        <v>16</v>
      </c>
      <c r="C109" s="11"/>
      <c r="D109" s="11"/>
      <c r="E109" s="11"/>
      <c r="F109" s="11"/>
    </row>
    <row r="110" spans="2:11">
      <c r="B110" s="6" t="s">
        <v>17</v>
      </c>
      <c r="C110" s="13">
        <v>0.92300000000000004</v>
      </c>
      <c r="D110" s="13">
        <v>0.92300000000000004</v>
      </c>
      <c r="E110" s="13">
        <v>0.92300000000000004</v>
      </c>
      <c r="F110" s="13">
        <v>0.92300000000000004</v>
      </c>
    </row>
    <row r="111" spans="2:11" ht="15.75">
      <c r="B111" s="5" t="s">
        <v>18</v>
      </c>
      <c r="C111" s="67">
        <f>C107/(C108*C110)</f>
        <v>44.282043920326686</v>
      </c>
      <c r="D111" s="67">
        <f>D107/(D108*D110)</f>
        <v>37.852191849320775</v>
      </c>
      <c r="E111" s="67">
        <f>E107/(E108*E110)</f>
        <v>79.581788554436287</v>
      </c>
      <c r="F111" s="67">
        <f>F107/(F108*F110)</f>
        <v>74.533275821212044</v>
      </c>
    </row>
    <row r="112" spans="2:11" ht="15.75">
      <c r="B112" s="30" t="s">
        <v>65</v>
      </c>
      <c r="C112" s="44"/>
      <c r="D112" s="31"/>
      <c r="E112" s="31"/>
      <c r="F112" s="31"/>
      <c r="G112" s="31"/>
      <c r="H112" s="31"/>
      <c r="I112" s="31"/>
      <c r="J112" s="20"/>
      <c r="K112" s="45"/>
    </row>
    <row r="113" spans="2:11" ht="15.75">
      <c r="B113" s="32" t="s">
        <v>51</v>
      </c>
      <c r="C113" s="33" t="s">
        <v>52</v>
      </c>
      <c r="D113" s="33" t="s">
        <v>53</v>
      </c>
      <c r="E113" s="422" t="s">
        <v>54</v>
      </c>
      <c r="F113" s="423"/>
      <c r="G113" s="423"/>
      <c r="H113" s="382"/>
      <c r="I113" s="383" t="s">
        <v>55</v>
      </c>
      <c r="J113" s="384"/>
      <c r="K113" s="421" t="s">
        <v>64</v>
      </c>
    </row>
    <row r="114" spans="2:11" ht="37.5" customHeight="1">
      <c r="B114" s="32"/>
      <c r="C114" s="32" t="s">
        <v>56</v>
      </c>
      <c r="D114" s="32" t="s">
        <v>57</v>
      </c>
      <c r="E114" s="32" t="s">
        <v>58</v>
      </c>
      <c r="F114" s="32" t="s">
        <v>59</v>
      </c>
      <c r="G114" s="407" t="s">
        <v>67</v>
      </c>
      <c r="H114" s="408"/>
      <c r="I114" s="36" t="s">
        <v>62</v>
      </c>
      <c r="J114" s="37" t="s">
        <v>63</v>
      </c>
      <c r="K114" s="400"/>
    </row>
    <row r="115" spans="2:11">
      <c r="B115" s="39" t="s">
        <v>66</v>
      </c>
      <c r="C115" s="68">
        <v>2</v>
      </c>
      <c r="D115" s="69">
        <v>2</v>
      </c>
      <c r="E115" s="40">
        <f>E111*C115</f>
        <v>159.16357710887257</v>
      </c>
      <c r="F115" s="40">
        <f>F111*D115</f>
        <v>149.06655164242409</v>
      </c>
      <c r="G115" s="409">
        <f>E115+F115</f>
        <v>308.23012875129666</v>
      </c>
      <c r="H115" s="408"/>
      <c r="I115" s="70">
        <v>0.2</v>
      </c>
      <c r="J115" s="40">
        <f>G115*I115</f>
        <v>61.646025750259334</v>
      </c>
      <c r="K115" s="40">
        <f>G115+J115</f>
        <v>369.87615450155602</v>
      </c>
    </row>
    <row r="116" spans="2:11">
      <c r="B116" s="245"/>
      <c r="C116" s="252"/>
      <c r="D116" s="147"/>
      <c r="E116" s="49"/>
      <c r="F116" s="49"/>
      <c r="G116" s="253"/>
      <c r="H116" s="45"/>
      <c r="I116" s="254"/>
      <c r="J116" s="49"/>
      <c r="K116" s="49"/>
    </row>
    <row r="117" spans="2:11">
      <c r="B117" s="284"/>
      <c r="C117" s="252"/>
      <c r="D117" s="147"/>
      <c r="E117" s="49"/>
      <c r="F117" s="49"/>
      <c r="G117" s="253"/>
      <c r="H117" s="45"/>
      <c r="I117" s="254"/>
      <c r="J117" s="49"/>
      <c r="K117" s="49"/>
    </row>
    <row r="118" spans="2:11">
      <c r="B118" s="284"/>
      <c r="C118" s="252"/>
      <c r="D118" s="147"/>
      <c r="E118" s="49"/>
      <c r="F118" s="49"/>
      <c r="G118" s="253"/>
      <c r="H118" s="45"/>
      <c r="I118" s="254"/>
      <c r="J118" s="49"/>
      <c r="K118" s="49"/>
    </row>
    <row r="119" spans="2:11">
      <c r="B119" s="284"/>
      <c r="C119" s="252"/>
      <c r="D119" s="147"/>
      <c r="E119" s="49"/>
      <c r="F119" s="49"/>
      <c r="G119" s="253"/>
      <c r="H119" s="45"/>
      <c r="I119" s="254"/>
      <c r="J119" s="49"/>
      <c r="K119" s="49"/>
    </row>
    <row r="120" spans="2:11">
      <c r="B120" s="284"/>
      <c r="C120" s="252"/>
      <c r="D120" s="147"/>
      <c r="E120" s="49"/>
      <c r="F120" s="49"/>
      <c r="G120" s="253"/>
      <c r="H120" s="45"/>
      <c r="I120" s="254"/>
      <c r="J120" s="49"/>
      <c r="K120" s="49"/>
    </row>
    <row r="121" spans="2:11">
      <c r="B121" s="284"/>
      <c r="C121" s="252"/>
      <c r="D121" s="147"/>
      <c r="E121" s="49"/>
      <c r="F121" s="49"/>
      <c r="G121" s="253"/>
      <c r="H121" s="45"/>
      <c r="I121" s="254"/>
      <c r="J121" s="49"/>
      <c r="K121" s="49"/>
    </row>
    <row r="122" spans="2:11">
      <c r="B122" s="284"/>
      <c r="C122" s="252"/>
      <c r="D122" s="147"/>
      <c r="E122" s="49"/>
      <c r="F122" s="49"/>
      <c r="G122" s="253"/>
      <c r="H122" s="45"/>
      <c r="I122" s="254"/>
      <c r="J122" s="49"/>
      <c r="K122" s="49"/>
    </row>
    <row r="123" spans="2:11">
      <c r="B123" s="284"/>
      <c r="C123" s="252"/>
      <c r="D123" s="147"/>
      <c r="E123" s="49"/>
      <c r="F123" s="49"/>
      <c r="G123" s="253"/>
      <c r="H123" s="45"/>
      <c r="I123" s="254"/>
      <c r="J123" s="49"/>
      <c r="K123" s="49"/>
    </row>
    <row r="124" spans="2:11">
      <c r="B124" s="284"/>
      <c r="C124" s="252"/>
      <c r="D124" s="147"/>
      <c r="E124" s="49"/>
      <c r="F124" s="49"/>
      <c r="G124" s="253"/>
      <c r="H124" s="45"/>
      <c r="I124" s="254"/>
      <c r="J124" s="49"/>
      <c r="K124" s="49"/>
    </row>
    <row r="125" spans="2:11">
      <c r="B125" s="284"/>
      <c r="C125" s="252"/>
      <c r="D125" s="147"/>
      <c r="E125" s="49"/>
      <c r="F125" s="49"/>
      <c r="G125" s="253"/>
      <c r="H125" s="45"/>
      <c r="I125" s="254"/>
      <c r="J125" s="49"/>
      <c r="K125" s="49"/>
    </row>
    <row r="126" spans="2:11">
      <c r="B126" s="284"/>
      <c r="C126" s="252"/>
      <c r="D126" s="147"/>
      <c r="E126" s="49"/>
      <c r="F126" s="49"/>
      <c r="G126" s="253"/>
      <c r="H126" s="45"/>
      <c r="I126" s="254"/>
      <c r="J126" s="49"/>
      <c r="K126" s="49"/>
    </row>
    <row r="127" spans="2:11">
      <c r="B127" s="284"/>
      <c r="C127" s="252"/>
      <c r="D127" s="147"/>
      <c r="E127" s="49"/>
      <c r="F127" s="49"/>
      <c r="G127" s="253"/>
      <c r="H127" s="45"/>
      <c r="I127" s="254"/>
      <c r="J127" s="49"/>
      <c r="K127" s="49"/>
    </row>
    <row r="128" spans="2:11">
      <c r="B128" s="284"/>
      <c r="C128" s="252"/>
      <c r="D128" s="147"/>
      <c r="E128" s="49"/>
      <c r="F128" s="49"/>
      <c r="G128" s="253"/>
      <c r="H128" s="45"/>
      <c r="I128" s="254"/>
      <c r="J128" s="49"/>
      <c r="K128" s="49"/>
    </row>
    <row r="129" spans="2:11">
      <c r="B129" s="284"/>
      <c r="C129" s="252"/>
      <c r="D129" s="147"/>
      <c r="E129" s="49"/>
      <c r="F129" s="49"/>
      <c r="G129" s="253"/>
      <c r="H129" s="45"/>
      <c r="I129" s="254"/>
      <c r="J129" s="49"/>
      <c r="K129" s="49"/>
    </row>
    <row r="130" spans="2:11">
      <c r="B130" s="284"/>
      <c r="C130" s="252"/>
      <c r="D130" s="147"/>
      <c r="E130" s="49"/>
      <c r="F130" s="49"/>
      <c r="G130" s="253"/>
      <c r="H130" s="45"/>
      <c r="I130" s="254"/>
      <c r="J130" s="49"/>
      <c r="K130" s="49"/>
    </row>
    <row r="131" spans="2:11">
      <c r="B131" s="284"/>
      <c r="C131" s="252"/>
      <c r="D131" s="147"/>
      <c r="E131" s="49"/>
      <c r="F131" s="49"/>
      <c r="G131" s="253"/>
      <c r="H131" s="45"/>
      <c r="I131" s="254"/>
      <c r="J131" s="49"/>
      <c r="K131" s="49"/>
    </row>
    <row r="132" spans="2:11">
      <c r="B132" s="284"/>
      <c r="C132" s="252"/>
      <c r="D132" s="147"/>
      <c r="E132" s="49"/>
      <c r="F132" s="49"/>
      <c r="G132" s="253"/>
      <c r="H132" s="45"/>
      <c r="I132" s="254"/>
      <c r="J132" s="49"/>
      <c r="K132" s="49"/>
    </row>
    <row r="133" spans="2:11">
      <c r="B133" s="284"/>
      <c r="C133" s="252"/>
      <c r="D133" s="147"/>
      <c r="E133" s="49"/>
      <c r="F133" s="49"/>
      <c r="G133" s="253"/>
      <c r="H133" s="45"/>
      <c r="I133" s="254"/>
      <c r="J133" s="49"/>
      <c r="K133" s="49"/>
    </row>
    <row r="134" spans="2:11">
      <c r="B134" s="2"/>
      <c r="C134" s="403" t="s">
        <v>31</v>
      </c>
      <c r="D134" s="404"/>
      <c r="E134" s="403" t="s">
        <v>32</v>
      </c>
      <c r="F134" s="404"/>
    </row>
    <row r="135" spans="2:11" ht="15" customHeight="1">
      <c r="B135" s="3"/>
      <c r="C135" s="398" t="s">
        <v>20</v>
      </c>
      <c r="D135" s="398" t="s">
        <v>21</v>
      </c>
      <c r="E135" s="398" t="s">
        <v>20</v>
      </c>
      <c r="F135" s="398" t="s">
        <v>21</v>
      </c>
    </row>
    <row r="136" spans="2:11">
      <c r="B136" s="3"/>
      <c r="C136" s="399"/>
      <c r="D136" s="399"/>
      <c r="E136" s="399"/>
      <c r="F136" s="405"/>
    </row>
    <row r="137" spans="2:11">
      <c r="B137" s="4"/>
      <c r="C137" s="400"/>
      <c r="D137" s="400"/>
      <c r="E137" s="400"/>
      <c r="F137" s="406"/>
    </row>
    <row r="138" spans="2:11" ht="15.75">
      <c r="B138" s="5" t="s">
        <v>3</v>
      </c>
      <c r="C138" s="11"/>
      <c r="D138" s="12"/>
      <c r="E138" s="11"/>
      <c r="F138" s="11"/>
    </row>
    <row r="139" spans="2:11">
      <c r="B139" s="6" t="s">
        <v>4</v>
      </c>
      <c r="C139" s="7">
        <v>111660</v>
      </c>
      <c r="D139" s="7">
        <v>107832</v>
      </c>
      <c r="E139" s="7">
        <v>111660</v>
      </c>
      <c r="F139" s="7">
        <v>97848</v>
      </c>
    </row>
    <row r="140" spans="2:11">
      <c r="B140" s="6" t="s">
        <v>5</v>
      </c>
      <c r="C140" s="10">
        <v>0.14000000000000001</v>
      </c>
      <c r="D140" s="10">
        <v>0.14000000000000001</v>
      </c>
      <c r="E140" s="10">
        <v>0.14000000000000001</v>
      </c>
      <c r="F140" s="10">
        <v>0.14000000000000001</v>
      </c>
    </row>
    <row r="141" spans="2:11">
      <c r="B141" s="6" t="s">
        <v>6</v>
      </c>
      <c r="C141" s="7">
        <f>C139*C140</f>
        <v>15632.400000000001</v>
      </c>
      <c r="D141" s="7">
        <f>D139*D140</f>
        <v>15096.480000000001</v>
      </c>
      <c r="E141" s="7">
        <f>E139*E140</f>
        <v>15632.400000000001</v>
      </c>
      <c r="F141" s="7">
        <f>F139*F140</f>
        <v>13698.720000000001</v>
      </c>
    </row>
    <row r="142" spans="2:11">
      <c r="B142" s="6" t="s">
        <v>7</v>
      </c>
      <c r="C142" s="7">
        <f>C139+C141</f>
        <v>127292.4</v>
      </c>
      <c r="D142" s="7">
        <f>D139+D141</f>
        <v>122928.48</v>
      </c>
      <c r="E142" s="7">
        <f>E139+E141</f>
        <v>127292.4</v>
      </c>
      <c r="F142" s="7">
        <f>F139+F141</f>
        <v>111546.72</v>
      </c>
    </row>
    <row r="143" spans="2:11">
      <c r="B143" s="6" t="s">
        <v>8</v>
      </c>
      <c r="C143" s="7">
        <f>C142*0.302</f>
        <v>38442.304799999998</v>
      </c>
      <c r="D143" s="7">
        <f>D142*0.302</f>
        <v>37124.400959999999</v>
      </c>
      <c r="E143" s="7">
        <f>E142*0.302</f>
        <v>38442.304799999998</v>
      </c>
      <c r="F143" s="7">
        <f>F142*0.302</f>
        <v>33687.10944</v>
      </c>
    </row>
    <row r="144" spans="2:11">
      <c r="B144" s="6" t="s">
        <v>9</v>
      </c>
      <c r="C144" s="7">
        <v>335600</v>
      </c>
      <c r="D144" s="7">
        <v>335600</v>
      </c>
      <c r="E144" s="7">
        <v>36840</v>
      </c>
      <c r="F144" s="7">
        <v>36840</v>
      </c>
    </row>
    <row r="145" spans="2:6">
      <c r="B145" s="6" t="s">
        <v>10</v>
      </c>
      <c r="C145" s="7">
        <f>C142+C143+C144</f>
        <v>501334.70480000001</v>
      </c>
      <c r="D145" s="7">
        <f>D142+D143+D144</f>
        <v>495652.88095999998</v>
      </c>
      <c r="E145" s="7">
        <f>E142+E143+E144</f>
        <v>202574.70480000001</v>
      </c>
      <c r="F145" s="7">
        <f>F142+F143+F144</f>
        <v>182073.82944</v>
      </c>
    </row>
    <row r="146" spans="2:6" ht="15.75">
      <c r="B146" s="5" t="s">
        <v>11</v>
      </c>
      <c r="C146" s="11"/>
      <c r="D146" s="11"/>
      <c r="E146" s="11"/>
      <c r="F146" s="11"/>
    </row>
    <row r="147" spans="2:6">
      <c r="B147" s="6" t="s">
        <v>12</v>
      </c>
      <c r="C147" s="10">
        <v>1.1200000000000001</v>
      </c>
      <c r="D147" s="10">
        <v>1.1200000000000001</v>
      </c>
      <c r="E147" s="10">
        <v>1.1200000000000001</v>
      </c>
      <c r="F147" s="10">
        <v>1.1200000000000001</v>
      </c>
    </row>
    <row r="148" spans="2:6">
      <c r="B148" s="6" t="s">
        <v>13</v>
      </c>
      <c r="C148" s="7">
        <f>C139*C147</f>
        <v>125059.20000000001</v>
      </c>
      <c r="D148" s="7">
        <f>D139*D147</f>
        <v>120771.84000000001</v>
      </c>
      <c r="E148" s="7">
        <f>E139*E147</f>
        <v>125059.20000000001</v>
      </c>
      <c r="F148" s="7">
        <f>F139*F147</f>
        <v>109589.76000000001</v>
      </c>
    </row>
    <row r="149" spans="2:6">
      <c r="B149" s="6" t="s">
        <v>14</v>
      </c>
      <c r="C149" s="7">
        <f>C145+C148</f>
        <v>626393.90480000002</v>
      </c>
      <c r="D149" s="7">
        <f>D145+D148</f>
        <v>616424.72095999995</v>
      </c>
      <c r="E149" s="7">
        <f>E145+E148</f>
        <v>327633.90480000002</v>
      </c>
      <c r="F149" s="7">
        <f>F145+F148</f>
        <v>291663.58944000001</v>
      </c>
    </row>
    <row r="150" spans="2:6">
      <c r="B150" s="9" t="s">
        <v>15</v>
      </c>
      <c r="C150" s="11">
        <v>12400</v>
      </c>
      <c r="D150" s="11">
        <v>12400</v>
      </c>
      <c r="E150" s="11">
        <v>7525</v>
      </c>
      <c r="F150" s="11">
        <v>7225</v>
      </c>
    </row>
    <row r="151" spans="2:6">
      <c r="B151" s="6" t="s">
        <v>16</v>
      </c>
      <c r="C151" s="11"/>
      <c r="D151" s="11"/>
      <c r="E151" s="11"/>
      <c r="F151" s="11"/>
    </row>
    <row r="152" spans="2:6">
      <c r="B152" s="6" t="s">
        <v>17</v>
      </c>
      <c r="C152" s="13">
        <v>0.92300000000000004</v>
      </c>
      <c r="D152" s="13">
        <v>0.92300000000000004</v>
      </c>
      <c r="E152" s="13">
        <v>0.92300000000000004</v>
      </c>
      <c r="F152" s="13">
        <v>0.92300000000000004</v>
      </c>
    </row>
    <row r="153" spans="2:6" ht="15.75">
      <c r="B153" s="5" t="s">
        <v>18</v>
      </c>
      <c r="C153" s="67">
        <f>C149/(C150*C152)</f>
        <v>54.729834760423579</v>
      </c>
      <c r="D153" s="67">
        <f>D149/(D150*D152)</f>
        <v>53.858798532135737</v>
      </c>
      <c r="E153" s="67">
        <f>E149/(E150*E152)</f>
        <v>47.171602754271603</v>
      </c>
      <c r="F153" s="67">
        <f>F149/(F150*F152)</f>
        <v>43.736362836695449</v>
      </c>
    </row>
    <row r="156" spans="2:6">
      <c r="B156" s="2"/>
      <c r="C156" s="403" t="s">
        <v>33</v>
      </c>
      <c r="D156" s="404"/>
      <c r="E156" s="394"/>
      <c r="F156" s="395"/>
    </row>
    <row r="157" spans="2:6">
      <c r="B157" s="3"/>
      <c r="C157" s="398" t="s">
        <v>20</v>
      </c>
      <c r="D157" s="398" t="s">
        <v>21</v>
      </c>
      <c r="E157" s="410"/>
      <c r="F157" s="410"/>
    </row>
    <row r="158" spans="2:6">
      <c r="B158" s="3"/>
      <c r="C158" s="399"/>
      <c r="D158" s="399"/>
      <c r="E158" s="411"/>
      <c r="F158" s="410"/>
    </row>
    <row r="159" spans="2:6">
      <c r="B159" s="4"/>
      <c r="C159" s="400"/>
      <c r="D159" s="400"/>
      <c r="E159" s="411"/>
      <c r="F159" s="410"/>
    </row>
    <row r="160" spans="2:6" ht="15.75">
      <c r="B160" s="5" t="s">
        <v>3</v>
      </c>
      <c r="C160" s="11"/>
      <c r="D160" s="11"/>
      <c r="E160" s="17"/>
      <c r="F160" s="17"/>
    </row>
    <row r="161" spans="2:6">
      <c r="B161" s="6" t="s">
        <v>4</v>
      </c>
      <c r="C161" s="7">
        <v>102660</v>
      </c>
      <c r="D161" s="7">
        <v>89112</v>
      </c>
      <c r="E161" s="18"/>
      <c r="F161" s="18"/>
    </row>
    <row r="162" spans="2:6">
      <c r="B162" s="6" t="s">
        <v>5</v>
      </c>
      <c r="C162" s="10">
        <v>0.14000000000000001</v>
      </c>
      <c r="D162" s="10">
        <v>0.14000000000000001</v>
      </c>
      <c r="E162" s="19"/>
      <c r="F162" s="19"/>
    </row>
    <row r="163" spans="2:6">
      <c r="B163" s="6" t="s">
        <v>6</v>
      </c>
      <c r="C163" s="7">
        <f>C161*C162</f>
        <v>14372.400000000001</v>
      </c>
      <c r="D163" s="7">
        <f>D161*D162</f>
        <v>12475.68</v>
      </c>
      <c r="E163" s="18"/>
      <c r="F163" s="18"/>
    </row>
    <row r="164" spans="2:6">
      <c r="B164" s="6" t="s">
        <v>7</v>
      </c>
      <c r="C164" s="7">
        <f>C161+C163</f>
        <v>117032.4</v>
      </c>
      <c r="D164" s="7">
        <f>D161+D163</f>
        <v>101587.68</v>
      </c>
      <c r="E164" s="18"/>
      <c r="F164" s="18"/>
    </row>
    <row r="165" spans="2:6">
      <c r="B165" s="6" t="s">
        <v>8</v>
      </c>
      <c r="C165" s="7">
        <f>C164*0.302</f>
        <v>35343.784799999994</v>
      </c>
      <c r="D165" s="7">
        <f>D164*0.302</f>
        <v>30679.479359999998</v>
      </c>
      <c r="E165" s="18"/>
      <c r="F165" s="18"/>
    </row>
    <row r="166" spans="2:6">
      <c r="B166" s="6" t="s">
        <v>9</v>
      </c>
      <c r="C166" s="7">
        <v>335600</v>
      </c>
      <c r="D166" s="7">
        <v>335600</v>
      </c>
      <c r="E166" s="18"/>
      <c r="F166" s="18"/>
    </row>
    <row r="167" spans="2:6">
      <c r="B167" s="6" t="s">
        <v>10</v>
      </c>
      <c r="C167" s="7">
        <f>C164+C165+C166</f>
        <v>487976.18479999999</v>
      </c>
      <c r="D167" s="7">
        <f>D164+D165+D166</f>
        <v>467867.15935999999</v>
      </c>
      <c r="E167" s="18"/>
      <c r="F167" s="18"/>
    </row>
    <row r="168" spans="2:6" ht="15.75">
      <c r="B168" s="5" t="s">
        <v>11</v>
      </c>
      <c r="C168" s="11"/>
      <c r="D168" s="11"/>
      <c r="E168" s="17"/>
      <c r="F168" s="17"/>
    </row>
    <row r="169" spans="2:6">
      <c r="B169" s="6" t="s">
        <v>12</v>
      </c>
      <c r="C169" s="10">
        <v>1.1200000000000001</v>
      </c>
      <c r="D169" s="10">
        <v>1.1200000000000001</v>
      </c>
      <c r="E169" s="19"/>
      <c r="F169" s="19"/>
    </row>
    <row r="170" spans="2:6">
      <c r="B170" s="6" t="s">
        <v>13</v>
      </c>
      <c r="C170" s="7">
        <f>C161*C169</f>
        <v>114979.20000000001</v>
      </c>
      <c r="D170" s="7">
        <f>D161*D169</f>
        <v>99805.440000000002</v>
      </c>
      <c r="E170" s="18"/>
      <c r="F170" s="18"/>
    </row>
    <row r="171" spans="2:6">
      <c r="B171" s="6" t="s">
        <v>14</v>
      </c>
      <c r="C171" s="7">
        <f>C167+C170</f>
        <v>602955.3848</v>
      </c>
      <c r="D171" s="7">
        <f>D167+D170</f>
        <v>567672.59935999999</v>
      </c>
      <c r="E171" s="18"/>
      <c r="F171" s="18"/>
    </row>
    <row r="172" spans="2:6">
      <c r="B172" s="9" t="s">
        <v>15</v>
      </c>
      <c r="C172" s="11">
        <v>7611</v>
      </c>
      <c r="D172" s="11">
        <v>7611</v>
      </c>
      <c r="E172" s="17"/>
      <c r="F172" s="17"/>
    </row>
    <row r="173" spans="2:6">
      <c r="B173" s="6" t="s">
        <v>16</v>
      </c>
      <c r="C173" s="11"/>
      <c r="D173" s="11"/>
      <c r="E173" s="17"/>
      <c r="F173" s="17"/>
    </row>
    <row r="174" spans="2:6">
      <c r="B174" s="6" t="s">
        <v>17</v>
      </c>
      <c r="C174" s="13">
        <v>0.92300000000000004</v>
      </c>
      <c r="D174" s="13">
        <v>0.92300000000000004</v>
      </c>
      <c r="E174" s="20"/>
      <c r="F174" s="20"/>
    </row>
    <row r="175" spans="2:6" ht="15.75">
      <c r="B175" s="5" t="s">
        <v>18</v>
      </c>
      <c r="C175" s="67">
        <f>C171/(C172*C174)</f>
        <v>85.830522254027883</v>
      </c>
      <c r="D175" s="67">
        <f>D171/(D172*D174)</f>
        <v>80.808028090721734</v>
      </c>
      <c r="E175" s="20"/>
      <c r="F175" s="20"/>
    </row>
    <row r="177" spans="2:6">
      <c r="B177" s="1" t="s">
        <v>565</v>
      </c>
    </row>
    <row r="178" spans="2:6">
      <c r="B178" s="2"/>
      <c r="C178" s="403" t="s">
        <v>34</v>
      </c>
      <c r="D178" s="404"/>
      <c r="E178" s="403" t="s">
        <v>35</v>
      </c>
      <c r="F178" s="404"/>
    </row>
    <row r="179" spans="2:6" ht="15" customHeight="1">
      <c r="B179" s="3"/>
      <c r="C179" s="398" t="s">
        <v>20</v>
      </c>
      <c r="D179" s="398" t="s">
        <v>21</v>
      </c>
      <c r="E179" s="398" t="s">
        <v>20</v>
      </c>
      <c r="F179" s="398" t="s">
        <v>21</v>
      </c>
    </row>
    <row r="180" spans="2:6">
      <c r="B180" s="3"/>
      <c r="C180" s="399"/>
      <c r="D180" s="399"/>
      <c r="E180" s="399"/>
      <c r="F180" s="405"/>
    </row>
    <row r="181" spans="2:6">
      <c r="B181" s="4"/>
      <c r="C181" s="400"/>
      <c r="D181" s="400"/>
      <c r="E181" s="400"/>
      <c r="F181" s="406"/>
    </row>
    <row r="182" spans="2:6" ht="15.75">
      <c r="B182" s="5" t="s">
        <v>3</v>
      </c>
      <c r="C182" s="11"/>
      <c r="D182" s="12"/>
      <c r="E182" s="11"/>
      <c r="F182" s="11"/>
    </row>
    <row r="183" spans="2:6">
      <c r="B183" s="6" t="s">
        <v>4</v>
      </c>
      <c r="C183" s="7">
        <v>484939</v>
      </c>
      <c r="D183" s="7">
        <v>455572</v>
      </c>
      <c r="E183" s="7">
        <v>111660</v>
      </c>
      <c r="F183" s="7">
        <v>115320</v>
      </c>
    </row>
    <row r="184" spans="2:6">
      <c r="B184" s="6" t="s">
        <v>5</v>
      </c>
      <c r="C184" s="10">
        <v>0.14000000000000001</v>
      </c>
      <c r="D184" s="10">
        <v>0.14000000000000001</v>
      </c>
      <c r="E184" s="10">
        <v>0.14000000000000001</v>
      </c>
      <c r="F184" s="10">
        <v>0.14000000000000001</v>
      </c>
    </row>
    <row r="185" spans="2:6">
      <c r="B185" s="6" t="s">
        <v>6</v>
      </c>
      <c r="C185" s="7">
        <f>C183*C184</f>
        <v>67891.460000000006</v>
      </c>
      <c r="D185" s="7">
        <f>D183*D184</f>
        <v>63780.080000000009</v>
      </c>
      <c r="E185" s="7">
        <f>E183*E184</f>
        <v>15632.400000000001</v>
      </c>
      <c r="F185" s="7">
        <f>F183*F184</f>
        <v>16144.800000000001</v>
      </c>
    </row>
    <row r="186" spans="2:6">
      <c r="B186" s="6" t="s">
        <v>7</v>
      </c>
      <c r="C186" s="7">
        <f>C183+C185</f>
        <v>552830.46</v>
      </c>
      <c r="D186" s="7">
        <f>D183+D185</f>
        <v>519352.08</v>
      </c>
      <c r="E186" s="7">
        <f>E183+E185</f>
        <v>127292.4</v>
      </c>
      <c r="F186" s="7">
        <f>F183+F185</f>
        <v>131464.79999999999</v>
      </c>
    </row>
    <row r="187" spans="2:6">
      <c r="B187" s="6" t="s">
        <v>8</v>
      </c>
      <c r="C187" s="7">
        <f>C186*0.302</f>
        <v>166954.79891999997</v>
      </c>
      <c r="D187" s="7">
        <f>D186*0.302</f>
        <v>156844.32816</v>
      </c>
      <c r="E187" s="7">
        <f>E186*0.302</f>
        <v>38442.304799999998</v>
      </c>
      <c r="F187" s="7">
        <f>F186*0.302</f>
        <v>39702.369599999998</v>
      </c>
    </row>
    <row r="188" spans="2:6">
      <c r="B188" s="6" t="s">
        <v>9</v>
      </c>
      <c r="C188" s="7">
        <f>348225-1242</f>
        <v>346983</v>
      </c>
      <c r="D188" s="7">
        <v>346983</v>
      </c>
      <c r="E188" s="7">
        <v>61680</v>
      </c>
      <c r="F188" s="7">
        <v>69310</v>
      </c>
    </row>
    <row r="189" spans="2:6">
      <c r="B189" s="6" t="s">
        <v>10</v>
      </c>
      <c r="C189" s="7">
        <f>C186+C187+C188</f>
        <v>1066768.2589199999</v>
      </c>
      <c r="D189" s="7">
        <f>D186+D187+D188</f>
        <v>1023179.40816</v>
      </c>
      <c r="E189" s="7">
        <f>E186+E187+E188</f>
        <v>227414.70480000001</v>
      </c>
      <c r="F189" s="7">
        <f>F186+F187+F188</f>
        <v>240477.16959999999</v>
      </c>
    </row>
    <row r="190" spans="2:6" ht="15.75">
      <c r="B190" s="5" t="s">
        <v>11</v>
      </c>
      <c r="C190" s="11"/>
      <c r="D190" s="11"/>
      <c r="E190" s="11"/>
      <c r="F190" s="11"/>
    </row>
    <row r="191" spans="2:6">
      <c r="B191" s="6" t="s">
        <v>12</v>
      </c>
      <c r="C191" s="10">
        <v>1.1200000000000001</v>
      </c>
      <c r="D191" s="10">
        <v>1.1200000000000001</v>
      </c>
      <c r="E191" s="10">
        <v>1.26</v>
      </c>
      <c r="F191" s="10">
        <v>1.26</v>
      </c>
    </row>
    <row r="192" spans="2:6">
      <c r="B192" s="6" t="s">
        <v>13</v>
      </c>
      <c r="C192" s="7">
        <f>C183*C191</f>
        <v>543131.68000000005</v>
      </c>
      <c r="D192" s="7">
        <f>D183*D191</f>
        <v>510240.64000000007</v>
      </c>
      <c r="E192" s="7">
        <f>E183*E191</f>
        <v>140691.6</v>
      </c>
      <c r="F192" s="7">
        <f>F183*F191</f>
        <v>145303.20000000001</v>
      </c>
    </row>
    <row r="193" spans="2:7">
      <c r="B193" s="6" t="s">
        <v>14</v>
      </c>
      <c r="C193" s="7">
        <f>C189+C192</f>
        <v>1609899.9389200001</v>
      </c>
      <c r="D193" s="7">
        <f>D189+D192</f>
        <v>1533420.04816</v>
      </c>
      <c r="E193" s="7">
        <f>E189+E192</f>
        <v>368106.30480000004</v>
      </c>
      <c r="F193" s="7">
        <f>F189+F192</f>
        <v>385780.36959999998</v>
      </c>
    </row>
    <row r="194" spans="2:7" ht="12.75" customHeight="1">
      <c r="B194" s="9" t="s">
        <v>15</v>
      </c>
      <c r="C194" s="11">
        <v>6697</v>
      </c>
      <c r="D194" s="11">
        <v>6697</v>
      </c>
      <c r="E194" s="11">
        <v>4608</v>
      </c>
      <c r="F194" s="11">
        <v>4608</v>
      </c>
    </row>
    <row r="195" spans="2:7">
      <c r="B195" s="6" t="s">
        <v>16</v>
      </c>
      <c r="C195" s="11"/>
      <c r="D195" s="11"/>
      <c r="E195" s="11"/>
      <c r="F195" s="11"/>
    </row>
    <row r="196" spans="2:7">
      <c r="B196" s="6" t="s">
        <v>17</v>
      </c>
      <c r="C196" s="13">
        <v>0.8</v>
      </c>
      <c r="D196" s="13">
        <v>0.8</v>
      </c>
      <c r="E196" s="13">
        <v>0.8</v>
      </c>
      <c r="F196" s="125">
        <v>0.8</v>
      </c>
    </row>
    <row r="197" spans="2:7" ht="15.75">
      <c r="B197" s="5" t="s">
        <v>18</v>
      </c>
      <c r="C197" s="64">
        <f>C193/(C194*C196)</f>
        <v>300.48901353591162</v>
      </c>
      <c r="D197" s="64">
        <f>D193/(D194*D196)+10.1</f>
        <v>296.31398539644618</v>
      </c>
      <c r="E197" s="74">
        <f>E193/(E194*E196)</f>
        <v>99.855225911458348</v>
      </c>
      <c r="F197" s="124">
        <f>F193/(F194*F196)</f>
        <v>104.6496228298611</v>
      </c>
    </row>
    <row r="199" spans="2:7">
      <c r="B199" s="2"/>
      <c r="C199" s="14" t="s">
        <v>36</v>
      </c>
      <c r="D199" s="16" t="s">
        <v>37</v>
      </c>
      <c r="E199" s="14" t="s">
        <v>38</v>
      </c>
      <c r="F199" s="14" t="s">
        <v>998</v>
      </c>
    </row>
    <row r="200" spans="2:7">
      <c r="B200" s="3"/>
      <c r="C200" s="398" t="s">
        <v>21</v>
      </c>
      <c r="D200" s="398" t="s">
        <v>21</v>
      </c>
      <c r="E200" s="398" t="s">
        <v>21</v>
      </c>
      <c r="F200" s="401" t="s">
        <v>21</v>
      </c>
      <c r="G200" s="246"/>
    </row>
    <row r="201" spans="2:7">
      <c r="B201" s="3"/>
      <c r="C201" s="399"/>
      <c r="D201" s="399"/>
      <c r="E201" s="399"/>
      <c r="F201" s="402"/>
      <c r="G201" s="246"/>
    </row>
    <row r="202" spans="2:7">
      <c r="B202" s="4"/>
      <c r="C202" s="400"/>
      <c r="D202" s="400"/>
      <c r="E202" s="400"/>
      <c r="F202" s="402"/>
      <c r="G202" s="246"/>
    </row>
    <row r="203" spans="2:7" ht="15.75">
      <c r="B203" s="5" t="s">
        <v>3</v>
      </c>
      <c r="C203" s="11"/>
      <c r="D203" s="12"/>
      <c r="E203" s="11"/>
      <c r="F203" s="378"/>
      <c r="G203" s="378"/>
    </row>
    <row r="204" spans="2:7">
      <c r="B204" s="6" t="s">
        <v>4</v>
      </c>
      <c r="C204" s="7">
        <v>149904</v>
      </c>
      <c r="D204" s="7">
        <v>115320</v>
      </c>
      <c r="E204" s="7">
        <v>111660</v>
      </c>
      <c r="F204" s="385">
        <v>129024</v>
      </c>
      <c r="G204" s="385"/>
    </row>
    <row r="205" spans="2:7">
      <c r="B205" s="6" t="s">
        <v>5</v>
      </c>
      <c r="C205" s="10">
        <v>0.14000000000000001</v>
      </c>
      <c r="D205" s="10">
        <v>0.14000000000000001</v>
      </c>
      <c r="E205" s="10">
        <v>0.14000000000000001</v>
      </c>
      <c r="F205" s="386">
        <v>0.14000000000000001</v>
      </c>
      <c r="G205" s="386"/>
    </row>
    <row r="206" spans="2:7">
      <c r="B206" s="6" t="s">
        <v>6</v>
      </c>
      <c r="C206" s="7">
        <f>C204*C205</f>
        <v>20986.560000000001</v>
      </c>
      <c r="D206" s="7">
        <f>D204*D205</f>
        <v>16144.800000000001</v>
      </c>
      <c r="E206" s="7">
        <f>E204*E205</f>
        <v>15632.400000000001</v>
      </c>
      <c r="F206" s="385">
        <f>F204*F205</f>
        <v>18063.36</v>
      </c>
      <c r="G206" s="385"/>
    </row>
    <row r="207" spans="2:7">
      <c r="B207" s="6" t="s">
        <v>7</v>
      </c>
      <c r="C207" s="7">
        <f>C204+C206</f>
        <v>170890.56</v>
      </c>
      <c r="D207" s="7">
        <f>D204+D206</f>
        <v>131464.79999999999</v>
      </c>
      <c r="E207" s="7">
        <f>E204+E206</f>
        <v>127292.4</v>
      </c>
      <c r="F207" s="385">
        <f>F204+F206</f>
        <v>147087.35999999999</v>
      </c>
      <c r="G207" s="385"/>
    </row>
    <row r="208" spans="2:7">
      <c r="B208" s="6" t="s">
        <v>8</v>
      </c>
      <c r="C208" s="7">
        <f>C207*0.302</f>
        <v>51608.949119999997</v>
      </c>
      <c r="D208" s="7">
        <f>D207*0.302</f>
        <v>39702.369599999998</v>
      </c>
      <c r="E208" s="7">
        <f>E207*0.302</f>
        <v>38442.304799999998</v>
      </c>
      <c r="F208" s="385">
        <f>F207*0.302</f>
        <v>44420.382719999994</v>
      </c>
      <c r="G208" s="385"/>
    </row>
    <row r="209" spans="2:12">
      <c r="B209" s="6" t="s">
        <v>9</v>
      </c>
      <c r="C209" s="7">
        <v>102391</v>
      </c>
      <c r="D209" s="7">
        <v>60230</v>
      </c>
      <c r="E209" s="7">
        <v>117827</v>
      </c>
      <c r="F209" s="388">
        <v>93840</v>
      </c>
      <c r="G209" s="389"/>
    </row>
    <row r="210" spans="2:12">
      <c r="B210" s="6" t="s">
        <v>10</v>
      </c>
      <c r="C210" s="7">
        <f>C207+C208+C209</f>
        <v>324890.50912</v>
      </c>
      <c r="D210" s="7">
        <f>D207+D208+D209</f>
        <v>231397.16959999999</v>
      </c>
      <c r="E210" s="7">
        <f>E207+E208+E209</f>
        <v>283561.70480000001</v>
      </c>
      <c r="F210" s="388">
        <f>F207+F208+F209</f>
        <v>285347.74271999998</v>
      </c>
      <c r="G210" s="389"/>
    </row>
    <row r="211" spans="2:12" ht="15.75">
      <c r="B211" s="5" t="s">
        <v>11</v>
      </c>
      <c r="C211" s="11"/>
      <c r="D211" s="11"/>
      <c r="E211" s="11"/>
      <c r="F211" s="386"/>
      <c r="G211" s="386"/>
    </row>
    <row r="212" spans="2:12">
      <c r="B212" s="6" t="s">
        <v>12</v>
      </c>
      <c r="C212" s="10">
        <v>1.1200000000000001</v>
      </c>
      <c r="D212" s="10">
        <v>1.1200000000000001</v>
      </c>
      <c r="E212" s="10">
        <v>1.1200000000000001</v>
      </c>
      <c r="F212" s="378">
        <v>1.1200000000000001</v>
      </c>
      <c r="G212" s="378"/>
    </row>
    <row r="213" spans="2:12">
      <c r="B213" s="6" t="s">
        <v>13</v>
      </c>
      <c r="C213" s="7">
        <f>C204*C212</f>
        <v>167892.48000000001</v>
      </c>
      <c r="D213" s="7">
        <f>D204*D212</f>
        <v>129158.40000000001</v>
      </c>
      <c r="E213" s="7">
        <f>E204*E212</f>
        <v>125059.20000000001</v>
      </c>
      <c r="F213" s="385">
        <f>F204*F212</f>
        <v>144506.88</v>
      </c>
      <c r="G213" s="385"/>
      <c r="K213" s="283"/>
    </row>
    <row r="214" spans="2:12">
      <c r="B214" s="6" t="s">
        <v>14</v>
      </c>
      <c r="C214" s="7">
        <f>C210+C213</f>
        <v>492782.98912000004</v>
      </c>
      <c r="D214" s="7">
        <f>D210+D213</f>
        <v>360555.56959999999</v>
      </c>
      <c r="E214" s="7">
        <f>E210+E213</f>
        <v>408620.90480000002</v>
      </c>
      <c r="F214" s="386">
        <f>F210+F213</f>
        <v>429854.62271999998</v>
      </c>
      <c r="G214" s="386"/>
    </row>
    <row r="215" spans="2:12" ht="16.5" customHeight="1">
      <c r="B215" s="9" t="s">
        <v>15</v>
      </c>
      <c r="C215" s="11">
        <v>9906</v>
      </c>
      <c r="D215" s="11">
        <v>9906</v>
      </c>
      <c r="E215" s="11">
        <v>9906</v>
      </c>
      <c r="F215" s="378">
        <v>5875</v>
      </c>
      <c r="G215" s="378"/>
    </row>
    <row r="216" spans="2:12">
      <c r="B216" s="6" t="s">
        <v>16</v>
      </c>
      <c r="C216" s="11"/>
      <c r="D216" s="11"/>
      <c r="E216" s="11"/>
      <c r="F216" s="206"/>
      <c r="G216" s="246"/>
    </row>
    <row r="217" spans="2:12">
      <c r="B217" s="6" t="s">
        <v>17</v>
      </c>
      <c r="C217" s="13">
        <v>0.8</v>
      </c>
      <c r="D217" s="13">
        <v>0.9</v>
      </c>
      <c r="E217" s="13">
        <v>0.8</v>
      </c>
      <c r="F217" s="387">
        <v>0.92300000000000004</v>
      </c>
      <c r="G217" s="387"/>
    </row>
    <row r="218" spans="2:12" ht="15.75">
      <c r="B218" s="5" t="s">
        <v>18</v>
      </c>
      <c r="C218" s="354">
        <f>C214/(C215*C217)</f>
        <v>62.182388088027459</v>
      </c>
      <c r="D218" s="74">
        <f>D214/(D215*D217)</f>
        <v>40.441883661978153</v>
      </c>
      <c r="E218" s="243">
        <f>E214/(E215*E217)</f>
        <v>51.562298707853827</v>
      </c>
      <c r="F218" s="386">
        <f>F214/F215*F217+11.74</f>
        <v>79.272904982222968</v>
      </c>
      <c r="G218" s="386"/>
    </row>
    <row r="219" spans="2:12" ht="15.75">
      <c r="B219" s="87"/>
      <c r="C219" s="244"/>
      <c r="D219" s="244"/>
      <c r="E219" s="244"/>
      <c r="F219" s="244"/>
      <c r="G219" s="244"/>
    </row>
    <row r="220" spans="2:12">
      <c r="E220" s="45"/>
      <c r="F220" s="419"/>
      <c r="G220" s="419"/>
    </row>
    <row r="221" spans="2:12">
      <c r="B221" s="1" t="s">
        <v>1001</v>
      </c>
      <c r="C221" s="1"/>
      <c r="D221" s="1"/>
      <c r="E221" s="1"/>
    </row>
    <row r="223" spans="2:12">
      <c r="B223" s="43"/>
      <c r="C223" s="380" t="s">
        <v>72</v>
      </c>
      <c r="D223" s="381"/>
      <c r="E223" s="382"/>
      <c r="F223" s="43" t="s">
        <v>231</v>
      </c>
      <c r="G223" s="85" t="s">
        <v>182</v>
      </c>
      <c r="H223" s="85" t="s">
        <v>1002</v>
      </c>
      <c r="I223" s="83" t="s">
        <v>67</v>
      </c>
      <c r="J223" s="424"/>
      <c r="K223" s="425"/>
      <c r="L223" s="48"/>
    </row>
    <row r="224" spans="2:12">
      <c r="B224" s="39" t="s">
        <v>69</v>
      </c>
      <c r="C224" s="43" t="s">
        <v>53</v>
      </c>
      <c r="D224" s="43" t="s">
        <v>70</v>
      </c>
      <c r="E224" s="43" t="s">
        <v>63</v>
      </c>
      <c r="F224" s="86">
        <v>0.2</v>
      </c>
      <c r="G224" s="35"/>
      <c r="H224" s="114"/>
      <c r="I224" s="82" t="s">
        <v>71</v>
      </c>
      <c r="J224" s="48"/>
      <c r="K224" s="48"/>
      <c r="L224" s="48"/>
    </row>
    <row r="225" spans="2:12">
      <c r="B225" s="39" t="s">
        <v>75</v>
      </c>
      <c r="C225" s="46">
        <v>0.7</v>
      </c>
      <c r="D225" s="40">
        <f>E218</f>
        <v>51.562298707853827</v>
      </c>
      <c r="E225" s="40">
        <f>C225*D225</f>
        <v>36.093609095497676</v>
      </c>
      <c r="F225" s="40">
        <f>E225*F224</f>
        <v>7.2187218190995353</v>
      </c>
      <c r="G225" s="40">
        <f>E225+F225</f>
        <v>43.312330914597212</v>
      </c>
      <c r="H225" s="112">
        <f>E225+F225</f>
        <v>43.312330914597212</v>
      </c>
      <c r="I225" s="47"/>
      <c r="J225" s="50"/>
      <c r="K225" s="49"/>
      <c r="L225" s="49"/>
    </row>
    <row r="226" spans="2:12" ht="15.75" customHeight="1">
      <c r="B226" s="39" t="s">
        <v>76</v>
      </c>
      <c r="C226" s="46">
        <v>0.5</v>
      </c>
      <c r="D226" s="40">
        <f>C218</f>
        <v>62.182388088027459</v>
      </c>
      <c r="E226" s="40">
        <f>C226*D226</f>
        <v>31.091194044013729</v>
      </c>
      <c r="F226" s="40">
        <f>E226*F224</f>
        <v>6.218238808802746</v>
      </c>
      <c r="G226" s="40">
        <f>E226+F226</f>
        <v>37.309432852816478</v>
      </c>
      <c r="H226" s="112">
        <f>F226+E226</f>
        <v>37.309432852816478</v>
      </c>
      <c r="I226" s="47"/>
      <c r="J226" s="50"/>
      <c r="K226" s="49"/>
      <c r="L226" s="49"/>
    </row>
    <row r="227" spans="2:12">
      <c r="B227" s="39" t="s">
        <v>73</v>
      </c>
      <c r="C227" s="46"/>
      <c r="D227" s="40"/>
      <c r="E227" s="40"/>
      <c r="F227" s="43"/>
      <c r="G227" s="40"/>
      <c r="H227" s="112"/>
      <c r="I227" s="47"/>
      <c r="J227" s="50"/>
      <c r="K227" s="49"/>
      <c r="L227" s="49"/>
    </row>
    <row r="228" spans="2:12">
      <c r="B228" s="39" t="s">
        <v>81</v>
      </c>
      <c r="C228" s="46">
        <v>1.5</v>
      </c>
      <c r="D228" s="40">
        <f>C218</f>
        <v>62.182388088027459</v>
      </c>
      <c r="E228" s="40">
        <f>D228*C228</f>
        <v>93.273582132041184</v>
      </c>
      <c r="F228" s="40">
        <f>E228*F224</f>
        <v>18.654716426408239</v>
      </c>
      <c r="G228" s="40">
        <f>E228+F228</f>
        <v>111.92829855844943</v>
      </c>
      <c r="H228" s="112">
        <f>E228+F228</f>
        <v>111.92829855844943</v>
      </c>
      <c r="I228" s="47"/>
      <c r="J228" s="50"/>
      <c r="K228" s="49"/>
      <c r="L228" s="49"/>
    </row>
    <row r="229" spans="2:12">
      <c r="B229" s="39" t="s">
        <v>77</v>
      </c>
      <c r="C229" s="46"/>
      <c r="D229" s="40"/>
      <c r="E229" s="40"/>
      <c r="F229" s="47"/>
      <c r="G229" s="40"/>
      <c r="H229" s="112"/>
      <c r="I229" s="47"/>
      <c r="J229" s="50"/>
      <c r="K229" s="49"/>
      <c r="L229" s="49"/>
    </row>
    <row r="230" spans="2:12">
      <c r="B230" s="39" t="s">
        <v>80</v>
      </c>
      <c r="C230" s="46">
        <v>3</v>
      </c>
      <c r="D230" s="40">
        <f>C218</f>
        <v>62.182388088027459</v>
      </c>
      <c r="E230" s="40">
        <f>D230*C230</f>
        <v>186.54716426408237</v>
      </c>
      <c r="F230" s="40">
        <f>E230*F224</f>
        <v>37.309432852816478</v>
      </c>
      <c r="G230" s="40">
        <f>E230+F230</f>
        <v>223.85659711689885</v>
      </c>
      <c r="H230" s="112">
        <f>E230+F230</f>
        <v>223.85659711689885</v>
      </c>
      <c r="I230" s="47"/>
      <c r="J230" s="50"/>
      <c r="K230" s="49"/>
      <c r="L230" s="49"/>
    </row>
    <row r="231" spans="2:12" ht="15" customHeight="1">
      <c r="B231" s="39" t="s">
        <v>74</v>
      </c>
      <c r="C231" s="46"/>
      <c r="D231" s="40"/>
      <c r="E231" s="40"/>
      <c r="F231" s="47"/>
      <c r="G231" s="40"/>
      <c r="H231" s="114"/>
      <c r="I231" s="83"/>
      <c r="J231" s="48"/>
      <c r="K231" s="48"/>
      <c r="L231" s="48"/>
    </row>
    <row r="232" spans="2:12">
      <c r="B232" s="39" t="s">
        <v>78</v>
      </c>
      <c r="C232" s="15">
        <v>0.5</v>
      </c>
      <c r="D232" s="81">
        <f>C218</f>
        <v>62.182388088027459</v>
      </c>
      <c r="E232" s="81">
        <f>D232*C232</f>
        <v>31.091194044013729</v>
      </c>
      <c r="F232" s="81">
        <f>E232*F224</f>
        <v>6.218238808802746</v>
      </c>
      <c r="G232" s="81">
        <f>E232+F232</f>
        <v>37.309432852816478</v>
      </c>
      <c r="H232" s="81">
        <f>E232+F232</f>
        <v>37.309432852816478</v>
      </c>
      <c r="I232" s="84"/>
    </row>
    <row r="233" spans="2:12">
      <c r="B233" s="39" t="s">
        <v>77</v>
      </c>
      <c r="C233" s="15"/>
      <c r="D233" s="15"/>
      <c r="E233" s="81"/>
      <c r="F233" s="81"/>
      <c r="G233" s="81"/>
      <c r="H233" s="15"/>
      <c r="I233" s="84"/>
    </row>
    <row r="234" spans="2:12">
      <c r="B234" s="39" t="s">
        <v>232</v>
      </c>
      <c r="C234" s="15">
        <v>0.7</v>
      </c>
      <c r="D234" s="81">
        <f>C218</f>
        <v>62.182388088027459</v>
      </c>
      <c r="E234" s="81">
        <f>D234*C234</f>
        <v>43.527671661619216</v>
      </c>
      <c r="F234" s="81">
        <f>E234*F224</f>
        <v>8.7055343323238432</v>
      </c>
      <c r="G234" s="81">
        <f>E234+F234</f>
        <v>52.233205993943059</v>
      </c>
      <c r="H234" s="81">
        <f>E234+F234</f>
        <v>52.233205993943059</v>
      </c>
      <c r="I234" s="84"/>
    </row>
    <row r="235" spans="2:12">
      <c r="B235" s="39" t="s">
        <v>77</v>
      </c>
      <c r="C235" s="15"/>
      <c r="D235" s="15"/>
      <c r="E235" s="81"/>
      <c r="F235" s="81"/>
      <c r="G235" s="81"/>
      <c r="H235" s="15"/>
      <c r="I235" s="84"/>
    </row>
    <row r="236" spans="2:12">
      <c r="B236" s="39" t="s">
        <v>79</v>
      </c>
      <c r="C236" s="15">
        <v>2.2000000000000002</v>
      </c>
      <c r="D236" s="81">
        <f>C218</f>
        <v>62.182388088027459</v>
      </c>
      <c r="E236" s="81">
        <f>D236*C236</f>
        <v>136.80125379366041</v>
      </c>
      <c r="F236" s="81">
        <f>E236*F224</f>
        <v>27.360250758732082</v>
      </c>
      <c r="G236" s="81">
        <f>E236+F236</f>
        <v>164.1615045523925</v>
      </c>
      <c r="H236" s="81">
        <f>E236+F236</f>
        <v>164.1615045523925</v>
      </c>
      <c r="I236" s="84"/>
    </row>
    <row r="237" spans="2:12" ht="14.25" customHeight="1">
      <c r="B237" s="39" t="s">
        <v>74</v>
      </c>
      <c r="C237" s="15"/>
      <c r="D237" s="15"/>
      <c r="E237" s="81"/>
      <c r="F237" s="81"/>
      <c r="G237" s="81"/>
      <c r="H237" s="15"/>
      <c r="I237" s="84"/>
    </row>
    <row r="238" spans="2:12" ht="14.25" customHeight="1">
      <c r="B238" s="39" t="s">
        <v>82</v>
      </c>
      <c r="C238" s="15">
        <v>0.3</v>
      </c>
      <c r="D238" s="81">
        <f>D218</f>
        <v>40.441883661978153</v>
      </c>
      <c r="E238" s="81">
        <f>D238*C238</f>
        <v>12.132565098593446</v>
      </c>
      <c r="F238" s="81">
        <f>E238*F224</f>
        <v>2.4265130197186893</v>
      </c>
      <c r="G238" s="81">
        <f>E238+F238</f>
        <v>14.559078118312135</v>
      </c>
      <c r="H238" s="81">
        <f>E238+F238</f>
        <v>14.559078118312135</v>
      </c>
      <c r="I238" s="84"/>
    </row>
    <row r="239" spans="2:12" ht="14.25" customHeight="1">
      <c r="B239" s="39" t="s">
        <v>83</v>
      </c>
      <c r="C239" s="15"/>
      <c r="D239" s="15"/>
      <c r="E239" s="81"/>
      <c r="F239" s="81"/>
      <c r="G239" s="81"/>
      <c r="H239" s="15"/>
      <c r="I239" s="84"/>
    </row>
    <row r="240" spans="2:12">
      <c r="B240" s="39" t="s">
        <v>84</v>
      </c>
      <c r="C240" s="15">
        <v>0.2</v>
      </c>
      <c r="D240" s="81">
        <f>D218</f>
        <v>40.441883661978153</v>
      </c>
      <c r="E240" s="81">
        <f>C240*D240</f>
        <v>8.0883767323956306</v>
      </c>
      <c r="F240" s="81">
        <f>E240*F224</f>
        <v>1.6176753464791263</v>
      </c>
      <c r="G240" s="81">
        <f>E240+F240</f>
        <v>9.7060520788747571</v>
      </c>
      <c r="H240" s="81">
        <f>E240+F240</f>
        <v>9.7060520788747571</v>
      </c>
      <c r="I240" s="84"/>
    </row>
    <row r="241" spans="2:9">
      <c r="B241" s="39" t="s">
        <v>85</v>
      </c>
      <c r="C241" s="15">
        <v>0.25</v>
      </c>
      <c r="D241" s="81">
        <f>D218</f>
        <v>40.441883661978153</v>
      </c>
      <c r="E241" s="81">
        <f>D241*C241</f>
        <v>10.110470915494538</v>
      </c>
      <c r="F241" s="81">
        <f>E241*F224</f>
        <v>2.0220941830989076</v>
      </c>
      <c r="G241" s="81">
        <f>E241+F241</f>
        <v>12.132565098593446</v>
      </c>
      <c r="H241" s="81">
        <f>E241+F241</f>
        <v>12.132565098593446</v>
      </c>
      <c r="I241" s="84"/>
    </row>
    <row r="242" spans="2:9" ht="16.5" customHeight="1">
      <c r="B242" s="39" t="s">
        <v>86</v>
      </c>
      <c r="C242" s="15">
        <v>4</v>
      </c>
      <c r="D242" s="81">
        <f>C218</f>
        <v>62.182388088027459</v>
      </c>
      <c r="E242" s="81">
        <f>D242*C242</f>
        <v>248.72955235210983</v>
      </c>
      <c r="F242" s="81">
        <f>E242*F224</f>
        <v>49.745910470421968</v>
      </c>
      <c r="G242" s="81">
        <f>E242+F242</f>
        <v>298.47546282253182</v>
      </c>
      <c r="H242" s="81">
        <f>E242+F242</f>
        <v>298.47546282253182</v>
      </c>
      <c r="I242" s="84"/>
    </row>
    <row r="243" spans="2:9">
      <c r="B243" s="39" t="s">
        <v>87</v>
      </c>
      <c r="C243" s="15"/>
      <c r="D243" s="15"/>
      <c r="E243" s="81"/>
      <c r="F243" s="81"/>
      <c r="G243" s="81"/>
      <c r="H243" s="15"/>
      <c r="I243" s="84"/>
    </row>
    <row r="244" spans="2:9">
      <c r="B244" s="39" t="s">
        <v>88</v>
      </c>
      <c r="C244" s="15">
        <v>0.7</v>
      </c>
      <c r="D244" s="81">
        <f>C218</f>
        <v>62.182388088027459</v>
      </c>
      <c r="E244" s="81">
        <f>D244*C244</f>
        <v>43.527671661619216</v>
      </c>
      <c r="F244" s="81">
        <f>E244*F224</f>
        <v>8.7055343323238432</v>
      </c>
      <c r="G244" s="81">
        <f>E244+F244</f>
        <v>52.233205993943059</v>
      </c>
      <c r="H244" s="81">
        <f>E244+F244</f>
        <v>52.233205993943059</v>
      </c>
      <c r="I244" s="84"/>
    </row>
    <row r="245" spans="2:9" ht="13.5" customHeight="1">
      <c r="B245" s="39" t="s">
        <v>89</v>
      </c>
      <c r="C245" s="15"/>
      <c r="D245" s="15"/>
      <c r="E245" s="81"/>
      <c r="F245" s="81"/>
      <c r="G245" s="81"/>
      <c r="H245" s="15"/>
      <c r="I245" s="84"/>
    </row>
    <row r="246" spans="2:9" ht="17.25" customHeight="1">
      <c r="B246" s="39" t="s">
        <v>90</v>
      </c>
      <c r="C246" s="15">
        <v>2.2000000000000002</v>
      </c>
      <c r="D246" s="81">
        <f>C218</f>
        <v>62.182388088027459</v>
      </c>
      <c r="E246" s="81">
        <f>D246*C246</f>
        <v>136.80125379366041</v>
      </c>
      <c r="F246" s="81">
        <f>E246*F224</f>
        <v>27.360250758732082</v>
      </c>
      <c r="G246" s="81">
        <f>E246+F246</f>
        <v>164.1615045523925</v>
      </c>
      <c r="H246" s="81">
        <f>E246+F246</f>
        <v>164.1615045523925</v>
      </c>
      <c r="I246" s="84"/>
    </row>
    <row r="247" spans="2:9" ht="14.25" customHeight="1">
      <c r="B247" s="39" t="s">
        <v>91</v>
      </c>
      <c r="C247" s="15"/>
      <c r="D247" s="15"/>
      <c r="E247" s="15"/>
      <c r="F247" s="81"/>
      <c r="G247" s="81"/>
      <c r="H247" s="15"/>
      <c r="I247" s="84"/>
    </row>
    <row r="248" spans="2:9">
      <c r="B248" s="111" t="s">
        <v>1025</v>
      </c>
      <c r="C248" s="251">
        <v>0.6</v>
      </c>
      <c r="D248" s="81">
        <v>63.41</v>
      </c>
      <c r="E248" s="81">
        <f>C248*D248</f>
        <v>38.045999999999999</v>
      </c>
      <c r="F248" s="81">
        <f>E248*0.2</f>
        <v>7.6092000000000004</v>
      </c>
      <c r="G248" s="81"/>
      <c r="H248" s="81">
        <f>E248+F248</f>
        <v>45.655200000000001</v>
      </c>
    </row>
    <row r="249" spans="2:9">
      <c r="B249" s="111"/>
      <c r="C249" s="15"/>
      <c r="D249" s="15"/>
      <c r="E249" s="81"/>
      <c r="F249" s="81"/>
      <c r="G249" s="81"/>
      <c r="H249" s="81"/>
    </row>
    <row r="266" spans="2:6">
      <c r="B266" s="2"/>
      <c r="C266" s="403" t="s">
        <v>42</v>
      </c>
      <c r="D266" s="404"/>
      <c r="E266" s="403" t="s">
        <v>43</v>
      </c>
      <c r="F266" s="404"/>
    </row>
    <row r="267" spans="2:6" ht="15" customHeight="1">
      <c r="B267" s="3"/>
      <c r="C267" s="398" t="s">
        <v>20</v>
      </c>
      <c r="D267" s="398" t="s">
        <v>21</v>
      </c>
      <c r="E267" s="398" t="s">
        <v>20</v>
      </c>
      <c r="F267" s="398" t="s">
        <v>21</v>
      </c>
    </row>
    <row r="268" spans="2:6">
      <c r="B268" s="3"/>
      <c r="C268" s="399"/>
      <c r="D268" s="399"/>
      <c r="E268" s="399"/>
      <c r="F268" s="405"/>
    </row>
    <row r="269" spans="2:6">
      <c r="B269" s="4"/>
      <c r="C269" s="400"/>
      <c r="D269" s="400"/>
      <c r="E269" s="400"/>
      <c r="F269" s="406"/>
    </row>
    <row r="270" spans="2:6" ht="15" customHeight="1">
      <c r="B270" s="5" t="s">
        <v>3</v>
      </c>
      <c r="C270" s="11"/>
      <c r="D270" s="12"/>
      <c r="E270" s="11"/>
      <c r="F270" s="11"/>
    </row>
    <row r="271" spans="2:6">
      <c r="B271" s="6" t="s">
        <v>4</v>
      </c>
      <c r="C271" s="7">
        <v>121572</v>
      </c>
      <c r="D271" s="7">
        <v>123552</v>
      </c>
      <c r="E271" s="7">
        <v>121572</v>
      </c>
      <c r="F271" s="7">
        <v>123552</v>
      </c>
    </row>
    <row r="272" spans="2:6">
      <c r="B272" s="6" t="s">
        <v>5</v>
      </c>
      <c r="C272" s="10">
        <v>0.14000000000000001</v>
      </c>
      <c r="D272" s="10">
        <v>0.14000000000000001</v>
      </c>
      <c r="E272" s="10">
        <v>0.14000000000000001</v>
      </c>
      <c r="F272" s="10">
        <v>0.14000000000000001</v>
      </c>
    </row>
    <row r="273" spans="2:6">
      <c r="B273" s="6" t="s">
        <v>6</v>
      </c>
      <c r="C273" s="7">
        <f>C271*C272</f>
        <v>17020.080000000002</v>
      </c>
      <c r="D273" s="7">
        <f>D271*D272</f>
        <v>17297.280000000002</v>
      </c>
      <c r="E273" s="7">
        <f>E271*E272</f>
        <v>17020.080000000002</v>
      </c>
      <c r="F273" s="7">
        <f>F271*F272</f>
        <v>17297.280000000002</v>
      </c>
    </row>
    <row r="274" spans="2:6">
      <c r="B274" s="6" t="s">
        <v>7</v>
      </c>
      <c r="C274" s="7">
        <f>C271+C273</f>
        <v>138592.08000000002</v>
      </c>
      <c r="D274" s="7">
        <f>D271+D273</f>
        <v>140849.28</v>
      </c>
      <c r="E274" s="7">
        <f>E271+E273</f>
        <v>138592.08000000002</v>
      </c>
      <c r="F274" s="7">
        <f>F271+F273</f>
        <v>140849.28</v>
      </c>
    </row>
    <row r="275" spans="2:6">
      <c r="B275" s="6" t="s">
        <v>8</v>
      </c>
      <c r="C275" s="7">
        <f>C274*0.302</f>
        <v>41854.80816</v>
      </c>
      <c r="D275" s="7">
        <f>D274*0.302</f>
        <v>42536.482559999997</v>
      </c>
      <c r="E275" s="7">
        <f>E274*0.302</f>
        <v>41854.80816</v>
      </c>
      <c r="F275" s="7">
        <f>F274*0.302</f>
        <v>42536.482559999997</v>
      </c>
    </row>
    <row r="276" spans="2:6">
      <c r="B276" s="6" t="s">
        <v>9</v>
      </c>
      <c r="C276" s="7">
        <v>54920</v>
      </c>
      <c r="D276" s="7">
        <v>54920</v>
      </c>
      <c r="E276" s="7">
        <v>41660</v>
      </c>
      <c r="F276" s="7">
        <v>41660</v>
      </c>
    </row>
    <row r="277" spans="2:6">
      <c r="B277" s="6" t="s">
        <v>10</v>
      </c>
      <c r="C277" s="7">
        <f>C274+C275+C276</f>
        <v>235366.88816000003</v>
      </c>
      <c r="D277" s="7">
        <f>D274+D275+D276</f>
        <v>238305.76256</v>
      </c>
      <c r="E277" s="7">
        <f>E274+E275+E276</f>
        <v>222106.88816000003</v>
      </c>
      <c r="F277" s="7">
        <f>F274+F275+F276</f>
        <v>225045.76256</v>
      </c>
    </row>
    <row r="278" spans="2:6" ht="15.75">
      <c r="B278" s="5" t="s">
        <v>11</v>
      </c>
      <c r="C278" s="11"/>
      <c r="D278" s="11"/>
      <c r="E278" s="11"/>
      <c r="F278" s="11"/>
    </row>
    <row r="279" spans="2:6">
      <c r="B279" s="6" t="s">
        <v>12</v>
      </c>
      <c r="C279" s="10">
        <v>1.1200000000000001</v>
      </c>
      <c r="D279" s="10">
        <v>1.1200000000000001</v>
      </c>
      <c r="E279" s="10">
        <v>1.1200000000000001</v>
      </c>
      <c r="F279" s="10">
        <v>1.1200000000000001</v>
      </c>
    </row>
    <row r="280" spans="2:6">
      <c r="B280" s="6" t="s">
        <v>13</v>
      </c>
      <c r="C280" s="7">
        <f>C271*C279</f>
        <v>136160.64000000001</v>
      </c>
      <c r="D280" s="7">
        <f>D271*D279</f>
        <v>138378.24000000002</v>
      </c>
      <c r="E280" s="7">
        <f>E271*E279</f>
        <v>136160.64000000001</v>
      </c>
      <c r="F280" s="7">
        <f>F271*F279</f>
        <v>138378.24000000002</v>
      </c>
    </row>
    <row r="281" spans="2:6">
      <c r="B281" s="6" t="s">
        <v>14</v>
      </c>
      <c r="C281" s="7">
        <f>C277+C280</f>
        <v>371527.52816000005</v>
      </c>
      <c r="D281" s="7">
        <f>D277+D280</f>
        <v>376684.00256000005</v>
      </c>
      <c r="E281" s="7">
        <f>E277+E280</f>
        <v>358267.52816000005</v>
      </c>
      <c r="F281" s="7">
        <f>F277+F280</f>
        <v>363424.00256000005</v>
      </c>
    </row>
    <row r="282" spans="2:6">
      <c r="B282" s="9" t="s">
        <v>15</v>
      </c>
      <c r="C282" s="11">
        <v>7588</v>
      </c>
      <c r="D282" s="11">
        <v>7588</v>
      </c>
      <c r="E282" s="11">
        <v>7588</v>
      </c>
      <c r="F282" s="11">
        <v>7588</v>
      </c>
    </row>
    <row r="283" spans="2:6">
      <c r="B283" s="6" t="s">
        <v>16</v>
      </c>
      <c r="C283" s="11"/>
      <c r="D283" s="11"/>
      <c r="E283" s="11"/>
      <c r="F283" s="11"/>
    </row>
    <row r="284" spans="2:6">
      <c r="B284" s="6" t="s">
        <v>17</v>
      </c>
      <c r="C284" s="13">
        <v>0.85</v>
      </c>
      <c r="D284" s="13">
        <v>0.85</v>
      </c>
      <c r="E284" s="13">
        <v>0.85</v>
      </c>
      <c r="F284" s="13">
        <v>0.85</v>
      </c>
    </row>
    <row r="285" spans="2:6" ht="15.75">
      <c r="B285" s="5" t="s">
        <v>18</v>
      </c>
      <c r="C285" s="74">
        <f>C281/(C282*C284)</f>
        <v>57.602953294675807</v>
      </c>
      <c r="D285" s="74">
        <f>D281/(D282*D284)</f>
        <v>58.402431480045898</v>
      </c>
      <c r="E285" s="74">
        <f>E281/(E282*E284)</f>
        <v>55.547075593041647</v>
      </c>
      <c r="F285" s="74">
        <f>F281/(F282*F284)</f>
        <v>56.346553778411739</v>
      </c>
    </row>
    <row r="286" spans="2:6">
      <c r="B286" s="27"/>
      <c r="C286" s="76"/>
      <c r="D286" s="76"/>
      <c r="E286" s="76"/>
      <c r="F286" s="76"/>
    </row>
    <row r="287" spans="2:6">
      <c r="B287" s="27"/>
      <c r="C287" s="73"/>
      <c r="D287" s="73"/>
      <c r="E287" s="73"/>
      <c r="F287" s="73"/>
    </row>
    <row r="288" spans="2:6" ht="15.75">
      <c r="B288" s="87"/>
      <c r="C288" s="80"/>
      <c r="D288" s="80"/>
      <c r="E288" s="73"/>
      <c r="F288" s="73"/>
    </row>
    <row r="294" spans="2:11" ht="16.5">
      <c r="B294" s="21" t="s">
        <v>999</v>
      </c>
      <c r="C294" s="21"/>
      <c r="D294" s="21"/>
      <c r="E294" s="22"/>
      <c r="F294" s="23"/>
      <c r="G294" s="23"/>
      <c r="H294" s="23"/>
      <c r="I294" s="24"/>
      <c r="J294" s="24"/>
      <c r="K294" s="24"/>
    </row>
    <row r="295" spans="2:11" ht="16.5">
      <c r="B295" s="21" t="s">
        <v>1000</v>
      </c>
      <c r="C295" s="21"/>
      <c r="D295" s="21"/>
      <c r="E295" s="22"/>
      <c r="F295" s="23"/>
      <c r="G295" s="23"/>
      <c r="H295" s="23"/>
      <c r="I295" s="24"/>
      <c r="J295" s="24"/>
      <c r="K295" s="24"/>
    </row>
    <row r="296" spans="2:11">
      <c r="B296" s="2"/>
      <c r="C296" s="391" t="s">
        <v>45</v>
      </c>
      <c r="D296" s="392"/>
      <c r="E296" s="391" t="s">
        <v>1003</v>
      </c>
      <c r="F296" s="393"/>
      <c r="G296" s="395"/>
      <c r="H296" s="395"/>
      <c r="I296" s="395"/>
      <c r="J296" s="395"/>
    </row>
    <row r="297" spans="2:11">
      <c r="B297" s="3"/>
      <c r="C297" s="394" t="s">
        <v>47</v>
      </c>
      <c r="D297" s="395"/>
      <c r="E297" s="394" t="s">
        <v>1004</v>
      </c>
      <c r="F297" s="396"/>
      <c r="G297" s="395"/>
      <c r="H297" s="395"/>
      <c r="I297" s="395"/>
      <c r="J297" s="395"/>
    </row>
    <row r="298" spans="2:11">
      <c r="B298" s="3"/>
      <c r="C298" s="26"/>
      <c r="D298" s="27"/>
      <c r="E298" s="416" t="s">
        <v>47</v>
      </c>
      <c r="F298" s="417"/>
      <c r="G298" s="27"/>
      <c r="H298" s="27"/>
      <c r="I298" s="395"/>
      <c r="J298" s="395"/>
    </row>
    <row r="299" spans="2:11" ht="15.75">
      <c r="B299" s="5" t="s">
        <v>3</v>
      </c>
      <c r="C299" s="378"/>
      <c r="D299" s="397"/>
      <c r="E299" s="397"/>
      <c r="F299" s="418"/>
      <c r="G299" s="419"/>
      <c r="H299" s="419"/>
      <c r="I299" s="419"/>
      <c r="J299" s="419"/>
    </row>
    <row r="300" spans="2:11">
      <c r="B300" s="6" t="s">
        <v>4</v>
      </c>
      <c r="C300" s="385">
        <v>178564</v>
      </c>
      <c r="D300" s="388"/>
      <c r="E300" s="388">
        <v>142328</v>
      </c>
      <c r="F300" s="389"/>
      <c r="G300" s="412"/>
      <c r="H300" s="412"/>
      <c r="I300" s="412"/>
      <c r="J300" s="412"/>
    </row>
    <row r="301" spans="2:11">
      <c r="B301" s="6" t="s">
        <v>5</v>
      </c>
      <c r="C301" s="386">
        <v>0.14000000000000001</v>
      </c>
      <c r="D301" s="413"/>
      <c r="E301" s="413">
        <v>0.14000000000000001</v>
      </c>
      <c r="F301" s="414"/>
      <c r="G301" s="415"/>
      <c r="H301" s="415"/>
      <c r="I301" s="415"/>
      <c r="J301" s="415"/>
    </row>
    <row r="302" spans="2:11">
      <c r="B302" s="6" t="s">
        <v>6</v>
      </c>
      <c r="C302" s="385">
        <f>C300*C301</f>
        <v>24998.960000000003</v>
      </c>
      <c r="D302" s="388"/>
      <c r="E302" s="388">
        <f>E300*E301</f>
        <v>19925.920000000002</v>
      </c>
      <c r="F302" s="389"/>
      <c r="G302" s="412"/>
      <c r="H302" s="412"/>
      <c r="I302" s="412"/>
      <c r="J302" s="412"/>
    </row>
    <row r="303" spans="2:11">
      <c r="B303" s="6" t="s">
        <v>7</v>
      </c>
      <c r="C303" s="385">
        <f>C300+C302</f>
        <v>203562.96</v>
      </c>
      <c r="D303" s="388"/>
      <c r="E303" s="388">
        <f>E300+E302</f>
        <v>162253.92000000001</v>
      </c>
      <c r="F303" s="389"/>
      <c r="G303" s="412"/>
      <c r="H303" s="412"/>
      <c r="I303" s="412"/>
      <c r="J303" s="412"/>
    </row>
    <row r="304" spans="2:11">
      <c r="B304" s="6" t="s">
        <v>8</v>
      </c>
      <c r="C304" s="385">
        <f>C303*0.302</f>
        <v>61476.013919999998</v>
      </c>
      <c r="D304" s="388"/>
      <c r="E304" s="388">
        <f>E303*0.302</f>
        <v>49000.683840000005</v>
      </c>
      <c r="F304" s="389"/>
      <c r="G304" s="412"/>
      <c r="H304" s="412"/>
      <c r="I304" s="412"/>
      <c r="J304" s="412"/>
    </row>
    <row r="305" spans="2:11">
      <c r="B305" s="6"/>
      <c r="C305" s="413"/>
      <c r="D305" s="414"/>
      <c r="E305" s="413"/>
      <c r="F305" s="414"/>
      <c r="G305" s="420"/>
      <c r="H305" s="415"/>
      <c r="I305" s="415"/>
      <c r="J305" s="415"/>
    </row>
    <row r="306" spans="2:11">
      <c r="B306" s="6" t="s">
        <v>9</v>
      </c>
      <c r="C306" s="385">
        <v>0</v>
      </c>
      <c r="D306" s="388"/>
      <c r="E306" s="388">
        <v>0</v>
      </c>
      <c r="F306" s="389"/>
      <c r="G306" s="412"/>
      <c r="H306" s="412"/>
      <c r="I306" s="412"/>
      <c r="J306" s="412"/>
    </row>
    <row r="307" spans="2:11">
      <c r="B307" s="6" t="s">
        <v>10</v>
      </c>
      <c r="C307" s="385">
        <f>C303+C304+C306</f>
        <v>265038.97392000002</v>
      </c>
      <c r="D307" s="388"/>
      <c r="E307" s="388">
        <f>E303+E304+E306</f>
        <v>211254.60384000003</v>
      </c>
      <c r="F307" s="389"/>
      <c r="G307" s="412"/>
      <c r="H307" s="412"/>
      <c r="I307" s="412"/>
      <c r="J307" s="412"/>
    </row>
    <row r="308" spans="2:11" ht="15.75">
      <c r="B308" s="5" t="s">
        <v>11</v>
      </c>
      <c r="C308" s="378"/>
      <c r="D308" s="397"/>
      <c r="E308" s="397"/>
      <c r="F308" s="418"/>
      <c r="G308" s="419"/>
      <c r="H308" s="419"/>
      <c r="I308" s="419"/>
      <c r="J308" s="419"/>
    </row>
    <row r="309" spans="2:11">
      <c r="B309" s="6" t="s">
        <v>12</v>
      </c>
      <c r="C309" s="386">
        <v>1.1200000000000001</v>
      </c>
      <c r="D309" s="413"/>
      <c r="E309" s="413">
        <v>1.1200000000000001</v>
      </c>
      <c r="F309" s="414"/>
      <c r="G309" s="415"/>
      <c r="H309" s="415"/>
      <c r="I309" s="415"/>
      <c r="J309" s="415"/>
    </row>
    <row r="310" spans="2:11">
      <c r="B310" s="6" t="s">
        <v>13</v>
      </c>
      <c r="C310" s="385">
        <f>C300*C309</f>
        <v>199991.68000000002</v>
      </c>
      <c r="D310" s="388"/>
      <c r="E310" s="388">
        <f>E300*E309</f>
        <v>159407.36000000002</v>
      </c>
      <c r="F310" s="389"/>
      <c r="G310" s="412"/>
      <c r="H310" s="412"/>
      <c r="I310" s="412"/>
      <c r="J310" s="412"/>
    </row>
    <row r="311" spans="2:11">
      <c r="B311" s="6" t="s">
        <v>14</v>
      </c>
      <c r="C311" s="385">
        <f>C307+C310</f>
        <v>465030.65392000007</v>
      </c>
      <c r="D311" s="388"/>
      <c r="E311" s="388">
        <f>E307+E310</f>
        <v>370661.96384000004</v>
      </c>
      <c r="F311" s="389"/>
      <c r="G311" s="412"/>
      <c r="H311" s="412"/>
      <c r="I311" s="412"/>
      <c r="J311" s="412"/>
    </row>
    <row r="312" spans="2:11">
      <c r="B312" s="6" t="s">
        <v>15</v>
      </c>
      <c r="C312" s="378">
        <v>5811</v>
      </c>
      <c r="D312" s="378"/>
      <c r="E312" s="397">
        <v>5811</v>
      </c>
      <c r="F312" s="418"/>
      <c r="G312" s="419"/>
      <c r="H312" s="419"/>
      <c r="I312" s="419"/>
      <c r="J312" s="419"/>
    </row>
    <row r="313" spans="2:11">
      <c r="B313" s="6" t="s">
        <v>16</v>
      </c>
      <c r="C313" s="378"/>
      <c r="D313" s="378"/>
      <c r="E313" s="397"/>
      <c r="F313" s="418"/>
      <c r="G313" s="419"/>
      <c r="H313" s="419"/>
      <c r="I313" s="419"/>
      <c r="J313" s="419"/>
    </row>
    <row r="314" spans="2:11">
      <c r="B314" s="6" t="s">
        <v>17</v>
      </c>
      <c r="C314" s="387">
        <v>0.9</v>
      </c>
      <c r="D314" s="387"/>
      <c r="E314" s="426">
        <v>0.9</v>
      </c>
      <c r="F314" s="427"/>
      <c r="G314" s="428"/>
      <c r="H314" s="428"/>
      <c r="I314" s="428"/>
      <c r="J314" s="428"/>
    </row>
    <row r="315" spans="2:11" ht="15.75">
      <c r="B315" s="5" t="s">
        <v>18</v>
      </c>
      <c r="C315" s="413">
        <f>C311/(C312*C314)</f>
        <v>88.91769516051933</v>
      </c>
      <c r="D315" s="429"/>
      <c r="E315" s="413">
        <f>E311/(E312*E314)</f>
        <v>70.873623556855776</v>
      </c>
      <c r="F315" s="414"/>
      <c r="G315" s="20"/>
      <c r="H315" s="20"/>
      <c r="I315" s="20"/>
      <c r="J315" s="20"/>
    </row>
    <row r="316" spans="2:11" ht="15.75">
      <c r="B316" s="30" t="s">
        <v>50</v>
      </c>
      <c r="C316" s="44"/>
      <c r="D316" s="31"/>
      <c r="E316" s="31"/>
      <c r="F316" s="31"/>
      <c r="G316" s="31"/>
      <c r="H316" s="31"/>
      <c r="I316" s="31"/>
      <c r="J316" s="20"/>
      <c r="K316" s="45"/>
    </row>
    <row r="317" spans="2:11" ht="15.75">
      <c r="B317" s="32" t="s">
        <v>51</v>
      </c>
      <c r="C317" s="33" t="s">
        <v>52</v>
      </c>
      <c r="D317" s="92" t="s">
        <v>396</v>
      </c>
      <c r="E317" s="422" t="s">
        <v>54</v>
      </c>
      <c r="F317" s="423"/>
      <c r="G317" s="423"/>
      <c r="H317" s="382"/>
      <c r="I317" s="383" t="s">
        <v>55</v>
      </c>
      <c r="J317" s="384"/>
      <c r="K317" s="421" t="s">
        <v>64</v>
      </c>
    </row>
    <row r="318" spans="2:11" ht="47.25" customHeight="1">
      <c r="B318" s="32"/>
      <c r="C318" s="32" t="s">
        <v>56</v>
      </c>
      <c r="D318" s="32" t="s">
        <v>57</v>
      </c>
      <c r="E318" s="32" t="s">
        <v>58</v>
      </c>
      <c r="F318" s="32" t="s">
        <v>59</v>
      </c>
      <c r="G318" s="32" t="s">
        <v>925</v>
      </c>
      <c r="H318" s="32" t="s">
        <v>61</v>
      </c>
      <c r="I318" s="36" t="s">
        <v>62</v>
      </c>
      <c r="J318" s="37" t="s">
        <v>63</v>
      </c>
      <c r="K318" s="400"/>
    </row>
    <row r="319" spans="2:11" ht="15.75">
      <c r="B319" s="32"/>
      <c r="C319" s="71">
        <f>C315</f>
        <v>88.91769516051933</v>
      </c>
      <c r="D319" s="71">
        <f>E315</f>
        <v>70.873623556855776</v>
      </c>
      <c r="E319" s="32"/>
      <c r="F319" s="32"/>
      <c r="G319" s="32"/>
      <c r="H319" s="32"/>
      <c r="I319" s="36"/>
      <c r="J319" s="37"/>
      <c r="K319" s="38"/>
    </row>
    <row r="320" spans="2:11">
      <c r="B320" s="111" t="s">
        <v>738</v>
      </c>
      <c r="C320" s="39">
        <v>2</v>
      </c>
      <c r="D320" s="39">
        <v>2.5</v>
      </c>
      <c r="E320" s="40">
        <f>C320*C319</f>
        <v>177.83539032103866</v>
      </c>
      <c r="F320" s="40">
        <f>D320*E315</f>
        <v>177.18405889213943</v>
      </c>
      <c r="G320" s="41">
        <v>174.03</v>
      </c>
      <c r="H320" s="40">
        <f>E320+F320+G320</f>
        <v>529.04944921317804</v>
      </c>
      <c r="I320" s="42"/>
      <c r="J320" s="40">
        <f>H320*I320/100</f>
        <v>0</v>
      </c>
      <c r="K320" s="40">
        <v>521</v>
      </c>
    </row>
    <row r="321" spans="2:11">
      <c r="B321" s="111" t="s">
        <v>221</v>
      </c>
      <c r="C321" s="68">
        <v>0.7</v>
      </c>
      <c r="D321" s="68">
        <v>1</v>
      </c>
      <c r="E321" s="112">
        <v>63.14</v>
      </c>
      <c r="F321" s="112">
        <f>D314*D321</f>
        <v>0</v>
      </c>
      <c r="G321" s="41">
        <v>174.03</v>
      </c>
      <c r="H321" s="112">
        <f>E321+F321+G321</f>
        <v>237.17000000000002</v>
      </c>
      <c r="I321" s="113"/>
      <c r="J321" s="112">
        <f>H321*I321/100</f>
        <v>0</v>
      </c>
      <c r="K321" s="112">
        <f>H321+J321</f>
        <v>237.17000000000002</v>
      </c>
    </row>
    <row r="322" spans="2:11">
      <c r="B322" s="111"/>
      <c r="C322" s="111"/>
      <c r="D322" s="111"/>
      <c r="E322" s="112"/>
      <c r="F322" s="112"/>
      <c r="G322" s="41"/>
      <c r="H322" s="112"/>
      <c r="I322" s="113"/>
      <c r="J322" s="112"/>
      <c r="K322" s="112"/>
    </row>
    <row r="323" spans="2:11">
      <c r="B323" s="245"/>
      <c r="C323" s="245"/>
      <c r="D323" s="245"/>
      <c r="E323" s="49"/>
      <c r="F323" s="49"/>
      <c r="G323" s="255"/>
      <c r="H323" s="49"/>
      <c r="I323" s="50"/>
      <c r="J323" s="49"/>
      <c r="K323" s="49"/>
    </row>
    <row r="324" spans="2:11">
      <c r="B324" s="245"/>
      <c r="C324" s="245"/>
      <c r="D324" s="245"/>
      <c r="E324" s="49"/>
      <c r="F324" s="49"/>
      <c r="G324" s="255"/>
      <c r="H324" s="49"/>
      <c r="I324" s="50"/>
      <c r="J324" s="49"/>
      <c r="K324" s="49"/>
    </row>
    <row r="325" spans="2:11">
      <c r="B325" t="s">
        <v>230</v>
      </c>
      <c r="C325" t="s">
        <v>981</v>
      </c>
      <c r="D325" s="245"/>
      <c r="E325" s="49"/>
      <c r="F325" s="49"/>
      <c r="G325" s="255"/>
      <c r="H325" s="49"/>
      <c r="I325" s="50"/>
      <c r="J325" s="49"/>
      <c r="K325" s="49"/>
    </row>
    <row r="326" spans="2:11">
      <c r="B326" s="245"/>
      <c r="C326" s="252"/>
      <c r="D326" s="252"/>
      <c r="E326" s="49"/>
      <c r="F326" s="49"/>
      <c r="G326" s="255"/>
      <c r="H326" s="49"/>
      <c r="I326" s="50"/>
      <c r="J326" s="49"/>
      <c r="K326" s="49"/>
    </row>
    <row r="327" spans="2:11">
      <c r="B327" s="245"/>
      <c r="C327" s="252"/>
      <c r="D327" s="252"/>
      <c r="E327" s="49"/>
      <c r="F327" s="49"/>
      <c r="G327" s="255"/>
      <c r="H327" s="49"/>
      <c r="I327" s="50"/>
      <c r="J327" s="49"/>
      <c r="K327" s="49"/>
    </row>
    <row r="328" spans="2:11">
      <c r="B328" s="245"/>
      <c r="C328" s="252"/>
      <c r="D328" s="252"/>
      <c r="E328" s="49"/>
      <c r="F328" s="49"/>
      <c r="G328" s="255"/>
      <c r="H328" s="49"/>
      <c r="I328" s="50"/>
      <c r="J328" s="49"/>
      <c r="K328" s="49"/>
    </row>
    <row r="329" spans="2:11">
      <c r="B329" s="245"/>
      <c r="C329" s="252"/>
      <c r="D329" s="252"/>
      <c r="E329" s="49"/>
      <c r="F329" s="49"/>
      <c r="G329" s="255"/>
      <c r="H329" s="49"/>
      <c r="I329" s="50"/>
      <c r="J329" s="49"/>
      <c r="K329" s="49"/>
    </row>
    <row r="330" spans="2:11">
      <c r="B330" s="245"/>
      <c r="C330" s="252"/>
      <c r="D330" s="252"/>
      <c r="E330" s="49"/>
      <c r="F330" s="49"/>
      <c r="G330" s="255"/>
      <c r="H330" s="49"/>
      <c r="I330" s="50"/>
      <c r="J330" s="49"/>
      <c r="K330" s="49"/>
    </row>
    <row r="331" spans="2:11">
      <c r="B331" s="245"/>
      <c r="C331" s="252"/>
      <c r="D331" s="252"/>
      <c r="E331" s="49"/>
      <c r="F331" s="49"/>
      <c r="G331" s="255"/>
      <c r="H331" s="49"/>
      <c r="I331" s="50"/>
      <c r="J331" s="49"/>
      <c r="K331" s="49"/>
    </row>
    <row r="332" spans="2:11">
      <c r="B332" s="245"/>
      <c r="C332" s="252"/>
      <c r="D332" s="252"/>
      <c r="E332" s="49"/>
      <c r="F332" s="49"/>
      <c r="G332" s="255"/>
      <c r="H332" s="49"/>
      <c r="I332" s="50"/>
      <c r="J332" s="49"/>
      <c r="K332" s="49"/>
    </row>
    <row r="333" spans="2:11">
      <c r="B333" s="245"/>
      <c r="C333" s="252"/>
      <c r="D333" s="252"/>
      <c r="E333" s="49"/>
      <c r="F333" s="49"/>
      <c r="G333" s="255"/>
      <c r="H333" s="49"/>
      <c r="I333" s="50"/>
      <c r="J333" s="49"/>
      <c r="K333" s="49"/>
    </row>
    <row r="336" spans="2:11">
      <c r="B336" s="1" t="s">
        <v>579</v>
      </c>
    </row>
    <row r="337" spans="2:6">
      <c r="B337" s="2"/>
      <c r="C337" s="403" t="s">
        <v>34</v>
      </c>
      <c r="D337" s="404"/>
      <c r="E337" s="403" t="s">
        <v>35</v>
      </c>
      <c r="F337" s="404"/>
    </row>
    <row r="338" spans="2:6">
      <c r="B338" s="3"/>
      <c r="C338" s="398" t="s">
        <v>20</v>
      </c>
      <c r="D338" s="398" t="s">
        <v>21</v>
      </c>
      <c r="E338" s="398" t="s">
        <v>20</v>
      </c>
      <c r="F338" s="398" t="s">
        <v>21</v>
      </c>
    </row>
    <row r="339" spans="2:6">
      <c r="B339" s="3"/>
      <c r="C339" s="399"/>
      <c r="D339" s="399"/>
      <c r="E339" s="399"/>
      <c r="F339" s="405"/>
    </row>
    <row r="340" spans="2:6">
      <c r="B340" s="4"/>
      <c r="C340" s="400"/>
      <c r="D340" s="400"/>
      <c r="E340" s="400"/>
      <c r="F340" s="406"/>
    </row>
    <row r="341" spans="2:6" ht="15.75">
      <c r="B341" s="5" t="s">
        <v>3</v>
      </c>
      <c r="C341" s="101"/>
      <c r="D341" s="102"/>
      <c r="E341" s="101"/>
      <c r="F341" s="101"/>
    </row>
    <row r="342" spans="2:6">
      <c r="B342" s="6" t="s">
        <v>4</v>
      </c>
      <c r="C342" s="103">
        <v>139572</v>
      </c>
      <c r="D342" s="103">
        <v>131040</v>
      </c>
      <c r="E342" s="103">
        <v>111660</v>
      </c>
      <c r="F342" s="103">
        <v>115320</v>
      </c>
    </row>
    <row r="343" spans="2:6">
      <c r="B343" s="6" t="s">
        <v>5</v>
      </c>
      <c r="C343" s="104">
        <v>0.14000000000000001</v>
      </c>
      <c r="D343" s="104">
        <v>0.14000000000000001</v>
      </c>
      <c r="E343" s="104">
        <v>0.14000000000000001</v>
      </c>
      <c r="F343" s="104">
        <v>0.14000000000000001</v>
      </c>
    </row>
    <row r="344" spans="2:6">
      <c r="B344" s="6" t="s">
        <v>6</v>
      </c>
      <c r="C344" s="103">
        <f>C342*C343</f>
        <v>19540.080000000002</v>
      </c>
      <c r="D344" s="103">
        <f>D342*D343</f>
        <v>18345.600000000002</v>
      </c>
      <c r="E344" s="103">
        <f>E342*E343</f>
        <v>15632.400000000001</v>
      </c>
      <c r="F344" s="103">
        <f>F342*F343</f>
        <v>16144.800000000001</v>
      </c>
    </row>
    <row r="345" spans="2:6">
      <c r="B345" s="6" t="s">
        <v>7</v>
      </c>
      <c r="C345" s="103">
        <f>C342+C344</f>
        <v>159112.08000000002</v>
      </c>
      <c r="D345" s="103">
        <f>D342+D344</f>
        <v>149385.60000000001</v>
      </c>
      <c r="E345" s="103">
        <f>E342+E344</f>
        <v>127292.4</v>
      </c>
      <c r="F345" s="103">
        <f>F342+F344</f>
        <v>131464.79999999999</v>
      </c>
    </row>
    <row r="346" spans="2:6">
      <c r="B346" s="6" t="s">
        <v>8</v>
      </c>
      <c r="C346" s="103">
        <f>C345*0.302</f>
        <v>48051.848160000001</v>
      </c>
      <c r="D346" s="103">
        <f>D345*0.302</f>
        <v>45114.451200000003</v>
      </c>
      <c r="E346" s="103">
        <f>E345*0.302</f>
        <v>38442.304799999998</v>
      </c>
      <c r="F346" s="103">
        <f>F345*0.302</f>
        <v>39702.369599999998</v>
      </c>
    </row>
    <row r="347" spans="2:6">
      <c r="B347" s="6" t="s">
        <v>9</v>
      </c>
      <c r="C347" s="103">
        <v>61680</v>
      </c>
      <c r="D347" s="103">
        <v>61680</v>
      </c>
      <c r="E347" s="103">
        <v>61680</v>
      </c>
      <c r="F347" s="103">
        <v>61680</v>
      </c>
    </row>
    <row r="348" spans="2:6">
      <c r="B348" s="6" t="s">
        <v>10</v>
      </c>
      <c r="C348" s="103">
        <f>C345+C346+C347</f>
        <v>268843.92816000001</v>
      </c>
      <c r="D348" s="103">
        <f>D345+D346+D347</f>
        <v>256180.05120000002</v>
      </c>
      <c r="E348" s="103">
        <f>E345+E346+E347</f>
        <v>227414.70480000001</v>
      </c>
      <c r="F348" s="103">
        <f>F345+F346+F347</f>
        <v>232847.16959999999</v>
      </c>
    </row>
    <row r="349" spans="2:6" ht="15.75">
      <c r="B349" s="5" t="s">
        <v>11</v>
      </c>
      <c r="C349" s="101"/>
      <c r="D349" s="101"/>
      <c r="E349" s="101"/>
      <c r="F349" s="101"/>
    </row>
    <row r="350" spans="2:6">
      <c r="B350" s="6" t="s">
        <v>12</v>
      </c>
      <c r="C350" s="104">
        <v>1.1200000000000001</v>
      </c>
      <c r="D350" s="104">
        <v>1.1200000000000001</v>
      </c>
      <c r="E350" s="104">
        <v>1.26</v>
      </c>
      <c r="F350" s="104">
        <v>1.26</v>
      </c>
    </row>
    <row r="351" spans="2:6">
      <c r="B351" s="6" t="s">
        <v>13</v>
      </c>
      <c r="C351" s="103">
        <f>C342*C350</f>
        <v>156320.64000000001</v>
      </c>
      <c r="D351" s="103">
        <f>D342*D350</f>
        <v>146764.80000000002</v>
      </c>
      <c r="E351" s="103">
        <f>E342*E350</f>
        <v>140691.6</v>
      </c>
      <c r="F351" s="103">
        <f>F342*F350</f>
        <v>145303.20000000001</v>
      </c>
    </row>
    <row r="352" spans="2:6">
      <c r="B352" s="6" t="s">
        <v>14</v>
      </c>
      <c r="C352" s="103">
        <f>C348+C351</f>
        <v>425164.56816000002</v>
      </c>
      <c r="D352" s="103">
        <f>D348+D351</f>
        <v>402944.85120000003</v>
      </c>
      <c r="E352" s="103">
        <f>E348+E351</f>
        <v>368106.30480000004</v>
      </c>
      <c r="F352" s="103">
        <f>F348+F351</f>
        <v>378150.36959999998</v>
      </c>
    </row>
    <row r="353" spans="2:6">
      <c r="B353" s="9" t="s">
        <v>15</v>
      </c>
      <c r="C353" s="101">
        <v>9144</v>
      </c>
      <c r="D353" s="101">
        <v>9144</v>
      </c>
      <c r="E353" s="101">
        <v>9144</v>
      </c>
      <c r="F353" s="101">
        <v>9144</v>
      </c>
    </row>
    <row r="354" spans="2:6">
      <c r="B354" s="6" t="s">
        <v>16</v>
      </c>
      <c r="C354" s="101"/>
      <c r="D354" s="101"/>
      <c r="E354" s="101"/>
      <c r="F354" s="101"/>
    </row>
    <row r="355" spans="2:6">
      <c r="B355" s="6" t="s">
        <v>17</v>
      </c>
      <c r="C355" s="99">
        <v>0.8</v>
      </c>
      <c r="D355" s="99">
        <v>0.8</v>
      </c>
      <c r="E355" s="99">
        <v>0.8</v>
      </c>
      <c r="F355" s="99">
        <v>0.8</v>
      </c>
    </row>
    <row r="356" spans="2:6" ht="15.75">
      <c r="B356" s="5" t="s">
        <v>18</v>
      </c>
      <c r="C356" s="100">
        <f>C352/(C353*C355)</f>
        <v>58.120703215223095</v>
      </c>
      <c r="D356" s="100">
        <f>D352/(D353*D355)</f>
        <v>55.083230971128607</v>
      </c>
      <c r="E356" s="100">
        <f>E352/(E353*E355)</f>
        <v>50.320743766404199</v>
      </c>
      <c r="F356" s="100">
        <f>F352/(F353*F355)</f>
        <v>51.693784120734897</v>
      </c>
    </row>
    <row r="380" spans="2:4" ht="16.5">
      <c r="B380" s="21" t="s">
        <v>746</v>
      </c>
      <c r="C380" s="21"/>
      <c r="D380" s="52"/>
    </row>
    <row r="381" spans="2:4" ht="16.5">
      <c r="B381" s="21" t="s">
        <v>40</v>
      </c>
      <c r="C381" s="21"/>
      <c r="D381" s="52"/>
    </row>
    <row r="383" spans="2:4">
      <c r="B383" s="2"/>
      <c r="C383" s="391" t="s">
        <v>747</v>
      </c>
      <c r="D383" s="393"/>
    </row>
    <row r="384" spans="2:4">
      <c r="B384" s="3"/>
      <c r="C384" s="394"/>
      <c r="D384" s="396"/>
    </row>
    <row r="385" spans="2:20" ht="15.75">
      <c r="B385" s="5" t="s">
        <v>3</v>
      </c>
      <c r="C385" s="378"/>
      <c r="D385" s="378"/>
    </row>
    <row r="386" spans="2:20">
      <c r="B386" s="6" t="s">
        <v>4</v>
      </c>
      <c r="C386" s="385">
        <v>119160</v>
      </c>
      <c r="D386" s="385"/>
    </row>
    <row r="387" spans="2:20">
      <c r="B387" s="6" t="s">
        <v>5</v>
      </c>
      <c r="C387" s="386">
        <v>0.14000000000000001</v>
      </c>
      <c r="D387" s="386"/>
    </row>
    <row r="388" spans="2:20">
      <c r="B388" s="6" t="s">
        <v>6</v>
      </c>
      <c r="C388" s="385">
        <f>C386*C387</f>
        <v>16682.400000000001</v>
      </c>
      <c r="D388" s="385"/>
    </row>
    <row r="389" spans="2:20">
      <c r="B389" s="6" t="s">
        <v>7</v>
      </c>
      <c r="C389" s="385">
        <f>C386+C388</f>
        <v>135842.4</v>
      </c>
      <c r="D389" s="385"/>
    </row>
    <row r="390" spans="2:20">
      <c r="B390" s="6" t="s">
        <v>8</v>
      </c>
      <c r="C390" s="385">
        <f>C389*30.2%</f>
        <v>41024.404799999997</v>
      </c>
      <c r="D390" s="385"/>
    </row>
    <row r="391" spans="2:20">
      <c r="B391" s="6" t="s">
        <v>748</v>
      </c>
      <c r="C391" s="386">
        <v>1.1200000000000001</v>
      </c>
      <c r="D391" s="386"/>
    </row>
    <row r="392" spans="2:20">
      <c r="B392" s="6" t="s">
        <v>9</v>
      </c>
      <c r="C392" s="385">
        <f>C386*C391</f>
        <v>133459.20000000001</v>
      </c>
      <c r="D392" s="385"/>
    </row>
    <row r="393" spans="2:20">
      <c r="B393" s="6" t="s">
        <v>10</v>
      </c>
      <c r="C393" s="385">
        <f>C389+C390+C392</f>
        <v>310326.0048</v>
      </c>
      <c r="D393" s="385"/>
    </row>
    <row r="394" spans="2:20" ht="15.75">
      <c r="B394" s="5" t="s">
        <v>11</v>
      </c>
      <c r="C394" s="378"/>
      <c r="D394" s="378"/>
      <c r="K394" s="173" t="s">
        <v>749</v>
      </c>
    </row>
    <row r="395" spans="2:20" ht="15.75">
      <c r="B395" s="6" t="s">
        <v>12</v>
      </c>
      <c r="C395" s="386">
        <v>1.1200000000000001</v>
      </c>
      <c r="D395" s="386"/>
      <c r="K395" s="173" t="s">
        <v>761</v>
      </c>
    </row>
    <row r="396" spans="2:20" ht="15.75">
      <c r="B396" s="6" t="s">
        <v>13</v>
      </c>
      <c r="C396" s="385">
        <f>C386*C395</f>
        <v>133459.20000000001</v>
      </c>
      <c r="D396" s="385"/>
      <c r="K396" s="174"/>
    </row>
    <row r="397" spans="2:20" ht="15.75">
      <c r="B397" s="6" t="s">
        <v>14</v>
      </c>
      <c r="C397" s="385">
        <f>C393+C396</f>
        <v>443785.20480000001</v>
      </c>
      <c r="D397" s="385"/>
      <c r="K397" s="174"/>
    </row>
    <row r="398" spans="2:20">
      <c r="B398" s="6" t="s">
        <v>15</v>
      </c>
      <c r="C398" s="378">
        <v>9523.2000000000007</v>
      </c>
      <c r="D398" s="378"/>
      <c r="K398" s="175" t="s">
        <v>750</v>
      </c>
      <c r="L398" s="437"/>
      <c r="M398" s="176" t="s">
        <v>751</v>
      </c>
      <c r="N398" s="176" t="s">
        <v>752</v>
      </c>
      <c r="O398" s="430" t="s">
        <v>753</v>
      </c>
      <c r="P398" s="432" t="s">
        <v>68</v>
      </c>
      <c r="Q398" s="430"/>
      <c r="R398" s="434" t="s">
        <v>754</v>
      </c>
      <c r="S398" s="176" t="s">
        <v>755</v>
      </c>
      <c r="T398" s="175" t="s">
        <v>751</v>
      </c>
    </row>
    <row r="399" spans="2:20" ht="25.5">
      <c r="B399" s="6" t="s">
        <v>16</v>
      </c>
      <c r="C399" s="378"/>
      <c r="D399" s="378"/>
      <c r="K399" s="177" t="s">
        <v>756</v>
      </c>
      <c r="L399" s="438"/>
      <c r="M399" s="178" t="s">
        <v>757</v>
      </c>
      <c r="N399" s="178" t="s">
        <v>758</v>
      </c>
      <c r="O399" s="431"/>
      <c r="P399" s="433"/>
      <c r="Q399" s="431"/>
      <c r="R399" s="435"/>
      <c r="S399" s="179">
        <v>0.2</v>
      </c>
      <c r="T399" s="177" t="s">
        <v>61</v>
      </c>
    </row>
    <row r="400" spans="2:20">
      <c r="B400" s="6" t="s">
        <v>17</v>
      </c>
      <c r="C400" s="387">
        <v>0.92300000000000004</v>
      </c>
      <c r="D400" s="387"/>
      <c r="K400" s="180"/>
      <c r="L400" s="439"/>
      <c r="M400" s="181"/>
      <c r="N400" s="182" t="s">
        <v>759</v>
      </c>
      <c r="O400" s="182"/>
      <c r="P400" s="182" t="s">
        <v>62</v>
      </c>
      <c r="Q400" s="182" t="s">
        <v>63</v>
      </c>
      <c r="R400" s="436"/>
      <c r="S400" s="181"/>
      <c r="T400" s="180"/>
    </row>
    <row r="401" spans="2:20">
      <c r="B401" s="6"/>
      <c r="C401" s="378"/>
      <c r="D401" s="378"/>
      <c r="K401" s="183"/>
      <c r="L401" s="182"/>
      <c r="M401" s="182"/>
      <c r="N401" s="182"/>
      <c r="O401" s="184"/>
      <c r="P401" s="182"/>
      <c r="Q401" s="184"/>
      <c r="R401" s="184"/>
      <c r="S401" s="184"/>
      <c r="T401" s="185"/>
    </row>
    <row r="402" spans="2:20" ht="25.5">
      <c r="B402" s="5" t="s">
        <v>93</v>
      </c>
      <c r="C402" s="379">
        <f>C397/(C398*C400)</f>
        <v>50.488005342851146</v>
      </c>
      <c r="D402" s="379"/>
      <c r="K402" s="183" t="s">
        <v>184</v>
      </c>
      <c r="L402" s="182" t="s">
        <v>760</v>
      </c>
      <c r="M402" s="191">
        <v>50.49</v>
      </c>
      <c r="N402" s="191">
        <v>60</v>
      </c>
      <c r="O402" s="192">
        <f>M402*N402/10</f>
        <v>302.94</v>
      </c>
      <c r="P402" s="191">
        <v>20</v>
      </c>
      <c r="Q402" s="192">
        <f>O402*P402/100</f>
        <v>60.588000000000001</v>
      </c>
      <c r="R402" s="193">
        <f>O402+Q402</f>
        <v>363.52800000000002</v>
      </c>
      <c r="S402" s="192">
        <f>R402*0.2</f>
        <v>72.705600000000004</v>
      </c>
      <c r="T402" s="194">
        <f>R402+S402</f>
        <v>436.23360000000002</v>
      </c>
    </row>
    <row r="403" spans="2:20">
      <c r="K403" s="183"/>
      <c r="L403" s="182"/>
      <c r="M403" s="182"/>
      <c r="N403" s="182"/>
      <c r="O403" s="186"/>
      <c r="P403" s="182"/>
      <c r="Q403" s="186"/>
      <c r="R403" s="184"/>
      <c r="S403" s="186"/>
      <c r="T403" s="187"/>
    </row>
    <row r="405" spans="2:20">
      <c r="B405" s="27"/>
      <c r="C405" s="225"/>
      <c r="D405" s="225"/>
      <c r="E405" s="225"/>
      <c r="F405" s="225"/>
      <c r="G405" s="45"/>
      <c r="H405" s="45"/>
      <c r="I405" s="45"/>
      <c r="J405" s="45"/>
      <c r="K405" s="45"/>
    </row>
    <row r="406" spans="2:20">
      <c r="B406" s="27"/>
      <c r="C406" s="226"/>
      <c r="D406" s="226"/>
      <c r="E406" s="226"/>
      <c r="F406" s="226"/>
      <c r="G406" s="45"/>
      <c r="H406" s="45"/>
      <c r="I406" s="45"/>
      <c r="J406" s="45"/>
      <c r="K406" s="45"/>
    </row>
    <row r="407" spans="2:20" ht="15.75">
      <c r="B407" s="87"/>
      <c r="C407" s="224"/>
      <c r="D407" s="224"/>
      <c r="E407" s="224"/>
      <c r="F407" s="224"/>
      <c r="G407" s="45"/>
      <c r="H407" s="45"/>
      <c r="I407" s="45"/>
      <c r="J407" s="45"/>
      <c r="K407" s="45"/>
    </row>
    <row r="408" spans="2:20" ht="15.75">
      <c r="B408" s="230"/>
      <c r="C408" s="31"/>
      <c r="D408" s="31"/>
      <c r="E408" s="31"/>
      <c r="F408" s="31"/>
      <c r="G408" s="31"/>
      <c r="H408" s="31"/>
      <c r="I408" s="31"/>
      <c r="J408" s="226"/>
      <c r="K408" s="45"/>
    </row>
    <row r="409" spans="2:20">
      <c r="B409" s="188"/>
      <c r="C409" s="188"/>
      <c r="D409" s="188"/>
      <c r="E409" s="188"/>
      <c r="F409" s="188"/>
      <c r="G409" s="189"/>
      <c r="H409" s="188"/>
      <c r="I409" s="189"/>
      <c r="J409" s="189"/>
      <c r="K409" s="189"/>
      <c r="L409" s="189"/>
      <c r="M409" s="45"/>
    </row>
    <row r="410" spans="2:20" ht="15.75">
      <c r="B410" s="197" t="s">
        <v>958</v>
      </c>
      <c r="C410" s="198"/>
      <c r="D410" s="195"/>
      <c r="E410" s="188"/>
      <c r="F410" s="188"/>
      <c r="G410" s="189"/>
      <c r="H410" s="188"/>
      <c r="I410" s="189"/>
      <c r="J410" s="189"/>
      <c r="K410" s="189"/>
      <c r="L410" s="190"/>
      <c r="M410" s="45"/>
    </row>
    <row r="411" spans="2:20" ht="15.75">
      <c r="B411" s="199" t="s">
        <v>924</v>
      </c>
      <c r="C411" s="45"/>
      <c r="D411" s="45"/>
      <c r="E411" s="188"/>
      <c r="F411" s="188"/>
      <c r="G411" s="189"/>
      <c r="H411" s="188"/>
      <c r="I411" s="189"/>
      <c r="J411" s="189"/>
      <c r="K411" s="189"/>
      <c r="L411" s="190"/>
      <c r="M411" s="45"/>
    </row>
    <row r="412" spans="2:20" ht="16.5">
      <c r="B412" s="390" t="s">
        <v>558</v>
      </c>
      <c r="C412" s="390"/>
      <c r="D412" s="390"/>
      <c r="E412" s="390"/>
      <c r="F412" s="390"/>
      <c r="G412" s="390"/>
      <c r="H412" s="122"/>
      <c r="I412" s="122"/>
    </row>
    <row r="413" spans="2:20" ht="16.5">
      <c r="B413" s="21" t="s">
        <v>932</v>
      </c>
      <c r="C413" s="21"/>
      <c r="D413" s="21"/>
      <c r="E413" s="21"/>
      <c r="F413" s="21"/>
      <c r="G413" s="21"/>
      <c r="H413" s="122"/>
      <c r="I413" s="122"/>
    </row>
    <row r="414" spans="2:20" ht="15.75">
      <c r="B414" s="122"/>
      <c r="C414" s="122"/>
      <c r="D414" s="122"/>
      <c r="E414" s="122"/>
      <c r="F414" s="122"/>
      <c r="G414" s="122"/>
      <c r="H414" s="122"/>
      <c r="I414" s="122"/>
    </row>
    <row r="415" spans="2:20">
      <c r="B415" s="2"/>
      <c r="C415" s="391" t="s">
        <v>45</v>
      </c>
      <c r="D415" s="392"/>
      <c r="E415" s="391" t="s">
        <v>46</v>
      </c>
      <c r="F415" s="393"/>
    </row>
    <row r="416" spans="2:20">
      <c r="B416" s="3"/>
      <c r="C416" s="394" t="s">
        <v>47</v>
      </c>
      <c r="D416" s="395"/>
      <c r="E416" s="394" t="s">
        <v>48</v>
      </c>
      <c r="F416" s="396"/>
      <c r="H416" s="54"/>
      <c r="J416" s="202"/>
      <c r="K416" s="45"/>
      <c r="L416" s="45"/>
      <c r="M416" s="45"/>
      <c r="N416" s="45"/>
    </row>
    <row r="417" spans="2:15">
      <c r="B417" s="3"/>
      <c r="C417" s="26"/>
      <c r="D417" s="27"/>
      <c r="E417" s="394" t="s">
        <v>49</v>
      </c>
      <c r="F417" s="396"/>
      <c r="J417" s="200"/>
      <c r="K417" s="214"/>
      <c r="L417" s="214"/>
      <c r="M417" s="214"/>
      <c r="N417" s="204"/>
    </row>
    <row r="418" spans="2:15">
      <c r="B418" s="4"/>
      <c r="C418" s="28"/>
      <c r="D418" s="29"/>
      <c r="E418" s="394" t="s">
        <v>47</v>
      </c>
      <c r="F418" s="396"/>
      <c r="J418" s="203"/>
      <c r="K418" s="204"/>
      <c r="L418" s="204"/>
      <c r="M418" s="204"/>
      <c r="N418" s="204"/>
    </row>
    <row r="419" spans="2:15" ht="15.75">
      <c r="B419" s="5" t="s">
        <v>3</v>
      </c>
      <c r="C419" s="378"/>
      <c r="D419" s="397"/>
      <c r="E419" s="378"/>
      <c r="F419" s="378"/>
      <c r="J419" s="203" t="s">
        <v>927</v>
      </c>
      <c r="K419" s="204"/>
      <c r="L419" s="204"/>
      <c r="M419" s="204"/>
      <c r="N419" s="204"/>
    </row>
    <row r="420" spans="2:15">
      <c r="B420" s="6" t="s">
        <v>4</v>
      </c>
      <c r="C420" s="385">
        <v>140400</v>
      </c>
      <c r="D420" s="385"/>
      <c r="E420" s="385">
        <v>129024</v>
      </c>
      <c r="F420" s="385"/>
      <c r="J420" s="206" t="s">
        <v>928</v>
      </c>
      <c r="K420" s="212"/>
      <c r="L420" s="213" t="s">
        <v>926</v>
      </c>
      <c r="M420" s="214"/>
      <c r="N420" s="214"/>
      <c r="O420" s="204"/>
    </row>
    <row r="421" spans="2:15">
      <c r="B421" s="6" t="s">
        <v>5</v>
      </c>
      <c r="C421" s="386">
        <v>0.14000000000000001</v>
      </c>
      <c r="D421" s="386"/>
      <c r="E421" s="386">
        <v>0.14000000000000001</v>
      </c>
      <c r="F421" s="386"/>
      <c r="J421" s="206"/>
      <c r="K421" s="203"/>
      <c r="L421" s="205"/>
      <c r="M421" s="204"/>
      <c r="N421" s="204"/>
      <c r="O421" s="204"/>
    </row>
    <row r="422" spans="2:15">
      <c r="B422" s="6" t="s">
        <v>6</v>
      </c>
      <c r="C422" s="385">
        <f>C420*C421</f>
        <v>19656.000000000004</v>
      </c>
      <c r="D422" s="385"/>
      <c r="E422" s="385">
        <f>E420*E421</f>
        <v>18063.36</v>
      </c>
      <c r="F422" s="385"/>
      <c r="J422" s="206" t="s">
        <v>929</v>
      </c>
      <c r="K422" s="219" t="s">
        <v>973</v>
      </c>
      <c r="L422" s="220"/>
      <c r="M422" s="221"/>
      <c r="N422" s="204"/>
      <c r="O422" s="204"/>
    </row>
    <row r="423" spans="2:15">
      <c r="B423" s="6" t="s">
        <v>7</v>
      </c>
      <c r="C423" s="385">
        <f>C420+C422</f>
        <v>160056</v>
      </c>
      <c r="D423" s="385"/>
      <c r="E423" s="385">
        <f>E420+E422</f>
        <v>147087.35999999999</v>
      </c>
      <c r="F423" s="385"/>
      <c r="J423" s="206"/>
      <c r="K423" s="376" t="s">
        <v>975</v>
      </c>
      <c r="L423" s="377"/>
      <c r="M423" s="377"/>
      <c r="N423" s="45"/>
      <c r="O423" s="45"/>
    </row>
    <row r="424" spans="2:15">
      <c r="B424" s="6" t="s">
        <v>8</v>
      </c>
      <c r="C424" s="385">
        <f>C423*0.302</f>
        <v>48336.911999999997</v>
      </c>
      <c r="D424" s="385"/>
      <c r="E424" s="385">
        <f>E423*0.302</f>
        <v>44420.382719999994</v>
      </c>
      <c r="F424" s="385"/>
      <c r="J424" s="206"/>
      <c r="K424" s="222" t="s">
        <v>947</v>
      </c>
      <c r="L424" s="223"/>
      <c r="M424" s="90"/>
      <c r="N424" s="45"/>
      <c r="O424" s="45"/>
    </row>
    <row r="425" spans="2:15">
      <c r="B425" s="6" t="s">
        <v>948</v>
      </c>
      <c r="C425" s="388">
        <v>93840</v>
      </c>
      <c r="D425" s="389"/>
      <c r="E425" s="388">
        <v>93840</v>
      </c>
      <c r="F425" s="389"/>
      <c r="J425" s="206"/>
      <c r="K425" s="227" t="s">
        <v>974</v>
      </c>
      <c r="L425" s="228">
        <v>2957.11</v>
      </c>
      <c r="M425" s="45"/>
      <c r="N425" s="45"/>
      <c r="O425" s="45"/>
    </row>
    <row r="426" spans="2:15">
      <c r="B426" s="6"/>
      <c r="C426" s="388"/>
      <c r="D426" s="389"/>
      <c r="E426" s="388"/>
      <c r="F426" s="389"/>
      <c r="J426" s="206"/>
      <c r="K426" s="45"/>
      <c r="L426" s="45"/>
      <c r="M426" s="45"/>
      <c r="N426" s="45"/>
      <c r="O426" s="45"/>
    </row>
    <row r="427" spans="2:15">
      <c r="B427" s="6" t="s">
        <v>10</v>
      </c>
      <c r="C427" s="386">
        <f>C423+C424+C425+C426</f>
        <v>302232.91200000001</v>
      </c>
      <c r="D427" s="386"/>
      <c r="E427" s="386">
        <f>E423+E424+E425+E426</f>
        <v>285347.74271999998</v>
      </c>
      <c r="F427" s="386"/>
      <c r="J427" s="206"/>
      <c r="K427" s="45"/>
      <c r="L427" s="45"/>
      <c r="M427" s="45"/>
      <c r="N427" s="45"/>
      <c r="O427" s="45"/>
    </row>
    <row r="428" spans="2:15" ht="15.75">
      <c r="B428" s="5" t="s">
        <v>11</v>
      </c>
      <c r="C428" s="378"/>
      <c r="D428" s="378"/>
      <c r="E428" s="378"/>
      <c r="F428" s="378"/>
      <c r="J428" s="207"/>
      <c r="K428" s="45"/>
      <c r="L428" s="45"/>
      <c r="M428" s="45"/>
      <c r="N428" s="45"/>
      <c r="O428" s="45"/>
    </row>
    <row r="429" spans="2:15">
      <c r="B429" s="6" t="s">
        <v>12</v>
      </c>
      <c r="C429" s="386">
        <v>1.1200000000000001</v>
      </c>
      <c r="D429" s="386"/>
      <c r="E429" s="386">
        <v>1.1200000000000001</v>
      </c>
      <c r="F429" s="386"/>
      <c r="I429" s="45"/>
      <c r="J429" s="45"/>
      <c r="K429" s="45"/>
      <c r="L429" s="45"/>
      <c r="M429" s="45"/>
      <c r="N429" s="45"/>
      <c r="O429" s="45"/>
    </row>
    <row r="430" spans="2:15">
      <c r="B430" s="6" t="s">
        <v>13</v>
      </c>
      <c r="C430" s="385">
        <f>C420*C429</f>
        <v>157248.00000000003</v>
      </c>
      <c r="D430" s="385"/>
      <c r="E430" s="385">
        <f>E420*E429</f>
        <v>144506.88</v>
      </c>
      <c r="F430" s="385"/>
      <c r="I430" s="45"/>
      <c r="J430" s="45"/>
      <c r="K430" s="45"/>
      <c r="L430" s="45"/>
      <c r="M430" s="45"/>
      <c r="N430" s="45"/>
      <c r="O430" s="45"/>
    </row>
    <row r="431" spans="2:15">
      <c r="B431" s="6" t="s">
        <v>14</v>
      </c>
      <c r="C431" s="386">
        <f>C427+C430</f>
        <v>459480.91200000001</v>
      </c>
      <c r="D431" s="386"/>
      <c r="E431" s="386">
        <f>E427+E430</f>
        <v>429854.62271999998</v>
      </c>
      <c r="F431" s="386"/>
      <c r="I431" s="45"/>
      <c r="J431" s="45"/>
      <c r="K431" s="45"/>
      <c r="L431" s="45"/>
      <c r="M431" s="45"/>
      <c r="N431" s="45"/>
      <c r="O431" s="45"/>
    </row>
    <row r="432" spans="2:15">
      <c r="B432" s="6" t="s">
        <v>15</v>
      </c>
      <c r="C432" s="378">
        <v>5875</v>
      </c>
      <c r="D432" s="378"/>
      <c r="E432" s="378">
        <v>5875</v>
      </c>
      <c r="F432" s="378"/>
      <c r="I432" s="45"/>
      <c r="J432" s="45"/>
      <c r="K432" s="45"/>
      <c r="L432" s="45"/>
      <c r="M432" s="45"/>
      <c r="N432" s="45"/>
      <c r="O432" s="45"/>
    </row>
    <row r="433" spans="2:15">
      <c r="B433" s="6" t="s">
        <v>16</v>
      </c>
      <c r="C433" s="378"/>
      <c r="D433" s="378"/>
      <c r="E433" s="378"/>
      <c r="F433" s="378"/>
      <c r="I433" s="45"/>
      <c r="J433" s="45"/>
      <c r="K433" s="45"/>
      <c r="L433" s="45"/>
      <c r="M433" s="45"/>
      <c r="N433" s="45"/>
      <c r="O433" s="45"/>
    </row>
    <row r="434" spans="2:15">
      <c r="B434" s="6" t="s">
        <v>17</v>
      </c>
      <c r="C434" s="387">
        <v>0.92300000000000004</v>
      </c>
      <c r="D434" s="387"/>
      <c r="E434" s="387">
        <v>0.92300000000000004</v>
      </c>
      <c r="F434" s="387"/>
      <c r="I434" s="45"/>
      <c r="J434" s="45"/>
      <c r="K434" s="45"/>
      <c r="L434" s="45"/>
      <c r="M434" s="45"/>
      <c r="N434" s="45"/>
      <c r="O434" s="45"/>
    </row>
    <row r="435" spans="2:15">
      <c r="B435" s="6"/>
      <c r="C435" s="378"/>
      <c r="D435" s="378"/>
      <c r="E435" s="378"/>
      <c r="F435" s="378"/>
      <c r="I435" s="45"/>
      <c r="J435" s="45"/>
      <c r="K435" s="45"/>
      <c r="L435" s="45"/>
      <c r="M435" s="45"/>
      <c r="N435" s="45"/>
      <c r="O435" s="45"/>
    </row>
    <row r="436" spans="2:15" ht="15.75">
      <c r="B436" s="5" t="s">
        <v>93</v>
      </c>
      <c r="C436" s="379">
        <f>C431/(C432*C434)</f>
        <v>84.734037850671953</v>
      </c>
      <c r="D436" s="379"/>
      <c r="E436" s="379">
        <f>E431/(E432*E434)</f>
        <v>79.270578865401902</v>
      </c>
      <c r="F436" s="379"/>
      <c r="I436" s="45"/>
      <c r="J436" s="45"/>
      <c r="K436" s="45"/>
      <c r="L436" s="45"/>
      <c r="M436" s="45"/>
      <c r="N436" s="45"/>
      <c r="O436" s="45"/>
    </row>
    <row r="437" spans="2:15">
      <c r="I437" s="45"/>
      <c r="J437" s="45"/>
      <c r="K437" s="45"/>
      <c r="L437" s="45"/>
      <c r="M437" s="45"/>
      <c r="N437" s="45"/>
      <c r="O437" s="45"/>
    </row>
    <row r="438" spans="2:15">
      <c r="J438" s="202"/>
      <c r="K438" s="202"/>
      <c r="L438" s="202"/>
      <c r="M438" s="202"/>
      <c r="N438" s="202"/>
    </row>
    <row r="439" spans="2:15">
      <c r="B439" s="114"/>
      <c r="C439" s="380" t="s">
        <v>234</v>
      </c>
      <c r="D439" s="381"/>
      <c r="E439" s="382"/>
      <c r="F439" s="380" t="s">
        <v>235</v>
      </c>
      <c r="G439" s="381"/>
      <c r="H439" s="382"/>
      <c r="I439" s="114" t="s">
        <v>67</v>
      </c>
      <c r="J439" s="383" t="s">
        <v>68</v>
      </c>
      <c r="K439" s="384"/>
      <c r="L439" s="114" t="s">
        <v>67</v>
      </c>
      <c r="M439" s="114" t="s">
        <v>930</v>
      </c>
      <c r="N439" s="114" t="s">
        <v>931</v>
      </c>
    </row>
    <row r="440" spans="2:15">
      <c r="B440" s="111" t="s">
        <v>69</v>
      </c>
      <c r="C440" s="35" t="s">
        <v>53</v>
      </c>
      <c r="D440" s="35" t="s">
        <v>70</v>
      </c>
      <c r="E440" s="35" t="s">
        <v>63</v>
      </c>
      <c r="F440" s="35" t="s">
        <v>53</v>
      </c>
      <c r="G440" s="35" t="s">
        <v>70</v>
      </c>
      <c r="H440" s="35" t="s">
        <v>63</v>
      </c>
      <c r="I440" s="35" t="s">
        <v>63</v>
      </c>
      <c r="J440" s="35" t="s">
        <v>62</v>
      </c>
      <c r="K440" s="35" t="s">
        <v>63</v>
      </c>
      <c r="L440" s="35" t="s">
        <v>71</v>
      </c>
      <c r="M440" s="35" t="s">
        <v>63</v>
      </c>
      <c r="N440" s="15"/>
    </row>
    <row r="441" spans="2:15" ht="27">
      <c r="B441" s="111" t="s">
        <v>954</v>
      </c>
      <c r="C441" s="115">
        <v>6</v>
      </c>
      <c r="D441" s="112">
        <f>C436</f>
        <v>84.734037850671953</v>
      </c>
      <c r="E441" s="112">
        <f>C441*D441</f>
        <v>508.40422710403175</v>
      </c>
      <c r="F441" s="115">
        <v>6</v>
      </c>
      <c r="G441" s="112">
        <f>E431/E432</f>
        <v>73.166744292765955</v>
      </c>
      <c r="H441" s="112">
        <f>F441*G441</f>
        <v>439.00046575659576</v>
      </c>
      <c r="I441" s="112">
        <f>E441+H441</f>
        <v>947.40469286062751</v>
      </c>
      <c r="J441" s="113">
        <v>20</v>
      </c>
      <c r="K441" s="112">
        <f>(E441+H441)*20%</f>
        <v>189.48093857212552</v>
      </c>
      <c r="L441" s="112">
        <f>E441+H441+K441</f>
        <v>1136.8856314327531</v>
      </c>
      <c r="M441" s="112"/>
      <c r="N441" s="112">
        <f>L441+M441</f>
        <v>1136.8856314327531</v>
      </c>
    </row>
    <row r="442" spans="2:15">
      <c r="B442" s="111" t="s">
        <v>926</v>
      </c>
      <c r="C442" s="115"/>
      <c r="D442" s="112"/>
      <c r="E442" s="112"/>
      <c r="F442" s="115"/>
      <c r="G442" s="112"/>
      <c r="H442" s="112"/>
      <c r="I442" s="112"/>
      <c r="J442" s="208"/>
      <c r="K442" s="112"/>
      <c r="L442" s="47"/>
      <c r="M442" s="112"/>
      <c r="N442" s="112">
        <v>2957.11</v>
      </c>
    </row>
    <row r="443" spans="2:15">
      <c r="B443" s="111" t="s">
        <v>949</v>
      </c>
      <c r="C443" s="115"/>
      <c r="D443" s="112">
        <v>326</v>
      </c>
      <c r="E443" s="112"/>
      <c r="F443" s="115"/>
      <c r="G443" s="112"/>
      <c r="H443" s="112"/>
      <c r="I443" s="112"/>
      <c r="J443" s="208"/>
      <c r="K443" s="112"/>
      <c r="L443" s="47">
        <f>D443*2</f>
        <v>652</v>
      </c>
      <c r="M443" s="112"/>
      <c r="N443" s="112">
        <f>L443</f>
        <v>652</v>
      </c>
    </row>
    <row r="444" spans="2:15">
      <c r="B444" s="111" t="s">
        <v>950</v>
      </c>
      <c r="C444" s="115"/>
      <c r="D444" s="112">
        <v>253</v>
      </c>
      <c r="E444" s="112"/>
      <c r="F444" s="115"/>
      <c r="G444" s="112"/>
      <c r="H444" s="112"/>
      <c r="I444" s="112"/>
      <c r="J444" s="208"/>
      <c r="K444" s="112"/>
      <c r="L444" s="47"/>
      <c r="M444" s="112"/>
      <c r="N444" s="112">
        <f>D444</f>
        <v>253</v>
      </c>
    </row>
    <row r="445" spans="2:15">
      <c r="B445" s="111" t="s">
        <v>951</v>
      </c>
      <c r="C445" s="115"/>
      <c r="D445" s="112">
        <v>106</v>
      </c>
      <c r="E445" s="112"/>
      <c r="F445" s="115"/>
      <c r="G445" s="112"/>
      <c r="H445" s="112"/>
      <c r="I445" s="112"/>
      <c r="J445" s="208"/>
      <c r="K445" s="112"/>
      <c r="L445" s="47"/>
      <c r="M445" s="112"/>
      <c r="N445" s="112">
        <f>D445</f>
        <v>106</v>
      </c>
    </row>
    <row r="446" spans="2:15" ht="18" customHeight="1">
      <c r="B446" s="111" t="s">
        <v>952</v>
      </c>
      <c r="C446" s="115"/>
      <c r="D446" s="112">
        <v>106</v>
      </c>
      <c r="E446" s="112"/>
      <c r="F446" s="115"/>
      <c r="G446" s="112"/>
      <c r="H446" s="112"/>
      <c r="I446" s="112"/>
      <c r="J446" s="208"/>
      <c r="K446" s="112"/>
      <c r="L446" s="47"/>
      <c r="M446" s="112"/>
      <c r="N446" s="112">
        <f>D446</f>
        <v>106</v>
      </c>
    </row>
    <row r="447" spans="2:15">
      <c r="B447" s="111" t="s">
        <v>953</v>
      </c>
      <c r="C447" s="115"/>
      <c r="D447" s="112">
        <v>199</v>
      </c>
      <c r="E447" s="112"/>
      <c r="F447" s="115"/>
      <c r="G447" s="112"/>
      <c r="H447" s="112"/>
      <c r="I447" s="112"/>
      <c r="J447" s="208"/>
      <c r="K447" s="112"/>
      <c r="L447" s="47"/>
      <c r="M447" s="112"/>
      <c r="N447" s="112">
        <f>D447</f>
        <v>199</v>
      </c>
    </row>
    <row r="448" spans="2:15">
      <c r="B448" s="111" t="s">
        <v>67</v>
      </c>
      <c r="C448" s="115"/>
      <c r="D448" s="112"/>
      <c r="E448" s="112"/>
      <c r="F448" s="115"/>
      <c r="G448" s="112"/>
      <c r="H448" s="112"/>
      <c r="I448" s="112"/>
      <c r="J448" s="208"/>
      <c r="K448" s="218"/>
      <c r="L448" s="47"/>
      <c r="M448" s="112"/>
      <c r="N448" s="229">
        <f>N441+N442+N443+N444+N445+N446+N447</f>
        <v>5409.9956314327537</v>
      </c>
    </row>
    <row r="450" spans="2:8">
      <c r="B450" s="96" t="s">
        <v>1026</v>
      </c>
    </row>
    <row r="451" spans="2:8">
      <c r="B451" s="96"/>
      <c r="C451" s="96"/>
      <c r="D451" s="96"/>
      <c r="E451" s="96"/>
      <c r="F451" s="54"/>
      <c r="G451" s="54"/>
      <c r="H451" s="54"/>
    </row>
  </sheetData>
  <mergeCells count="237">
    <mergeCell ref="F212:G212"/>
    <mergeCell ref="F213:G213"/>
    <mergeCell ref="F214:G214"/>
    <mergeCell ref="F215:G215"/>
    <mergeCell ref="F217:G217"/>
    <mergeCell ref="F220:G220"/>
    <mergeCell ref="F218:G218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O398:O399"/>
    <mergeCell ref="P398:Q399"/>
    <mergeCell ref="R398:R400"/>
    <mergeCell ref="L398:L400"/>
    <mergeCell ref="C401:D401"/>
    <mergeCell ref="C402:D402"/>
    <mergeCell ref="C392:D392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37:D337"/>
    <mergeCell ref="E337:F337"/>
    <mergeCell ref="C338:C340"/>
    <mergeCell ref="D338:D340"/>
    <mergeCell ref="E338:E340"/>
    <mergeCell ref="F338:F340"/>
    <mergeCell ref="F267:F269"/>
    <mergeCell ref="K317:K318"/>
    <mergeCell ref="E113:H113"/>
    <mergeCell ref="I113:J113"/>
    <mergeCell ref="K113:K114"/>
    <mergeCell ref="C223:E223"/>
    <mergeCell ref="J223:K223"/>
    <mergeCell ref="C314:D314"/>
    <mergeCell ref="E314:F314"/>
    <mergeCell ref="G314:H314"/>
    <mergeCell ref="I314:J314"/>
    <mergeCell ref="E317:H317"/>
    <mergeCell ref="I317:J317"/>
    <mergeCell ref="C315:D315"/>
    <mergeCell ref="E315:F315"/>
    <mergeCell ref="C312:D312"/>
    <mergeCell ref="E312:F312"/>
    <mergeCell ref="G312:H312"/>
    <mergeCell ref="I312:J312"/>
    <mergeCell ref="C313:D313"/>
    <mergeCell ref="E313:F313"/>
    <mergeCell ref="G313:H313"/>
    <mergeCell ref="I313:J313"/>
    <mergeCell ref="C310:D310"/>
    <mergeCell ref="E310:F310"/>
    <mergeCell ref="G310:H310"/>
    <mergeCell ref="I310:J310"/>
    <mergeCell ref="C311:D311"/>
    <mergeCell ref="E311:F311"/>
    <mergeCell ref="G311:H311"/>
    <mergeCell ref="I311:J311"/>
    <mergeCell ref="C308:D308"/>
    <mergeCell ref="E308:F308"/>
    <mergeCell ref="G308:H308"/>
    <mergeCell ref="I308:J308"/>
    <mergeCell ref="C309:D309"/>
    <mergeCell ref="E309:F309"/>
    <mergeCell ref="G309:H309"/>
    <mergeCell ref="I309:J309"/>
    <mergeCell ref="C306:D306"/>
    <mergeCell ref="E306:F306"/>
    <mergeCell ref="G306:H306"/>
    <mergeCell ref="I306:J306"/>
    <mergeCell ref="C307:D307"/>
    <mergeCell ref="E307:F307"/>
    <mergeCell ref="G307:H307"/>
    <mergeCell ref="I307:J307"/>
    <mergeCell ref="C304:D304"/>
    <mergeCell ref="E304:F304"/>
    <mergeCell ref="G304:H304"/>
    <mergeCell ref="I304:J304"/>
    <mergeCell ref="C305:D305"/>
    <mergeCell ref="E305:F305"/>
    <mergeCell ref="G305:H305"/>
    <mergeCell ref="I305:J305"/>
    <mergeCell ref="C302:D302"/>
    <mergeCell ref="E302:F302"/>
    <mergeCell ref="G302:H302"/>
    <mergeCell ref="I302:J302"/>
    <mergeCell ref="C303:D303"/>
    <mergeCell ref="E303:F303"/>
    <mergeCell ref="G303:H303"/>
    <mergeCell ref="I303:J303"/>
    <mergeCell ref="C300:D300"/>
    <mergeCell ref="E300:F300"/>
    <mergeCell ref="G300:H300"/>
    <mergeCell ref="I300:J300"/>
    <mergeCell ref="C301:D301"/>
    <mergeCell ref="E301:F301"/>
    <mergeCell ref="G301:H301"/>
    <mergeCell ref="I301:J301"/>
    <mergeCell ref="I298:J298"/>
    <mergeCell ref="E298:F298"/>
    <mergeCell ref="C299:D299"/>
    <mergeCell ref="E299:F299"/>
    <mergeCell ref="G299:H299"/>
    <mergeCell ref="I299:J299"/>
    <mergeCell ref="C296:D296"/>
    <mergeCell ref="E296:F296"/>
    <mergeCell ref="G296:H296"/>
    <mergeCell ref="I296:J296"/>
    <mergeCell ref="C297:D297"/>
    <mergeCell ref="E297:F297"/>
    <mergeCell ref="G297:H297"/>
    <mergeCell ref="I297:J297"/>
    <mergeCell ref="C267:C269"/>
    <mergeCell ref="D267:D269"/>
    <mergeCell ref="E267:E269"/>
    <mergeCell ref="C266:D266"/>
    <mergeCell ref="E266:F266"/>
    <mergeCell ref="C8:C10"/>
    <mergeCell ref="D8:D10"/>
    <mergeCell ref="E8:E10"/>
    <mergeCell ref="F8:F10"/>
    <mergeCell ref="C51:C53"/>
    <mergeCell ref="D51:D53"/>
    <mergeCell ref="E51:E53"/>
    <mergeCell ref="F51:F53"/>
    <mergeCell ref="C71:D71"/>
    <mergeCell ref="E71:F71"/>
    <mergeCell ref="C72:C74"/>
    <mergeCell ref="D72:D74"/>
    <mergeCell ref="E72:E74"/>
    <mergeCell ref="F72:F74"/>
    <mergeCell ref="C92:D92"/>
    <mergeCell ref="E92:F92"/>
    <mergeCell ref="C93:C95"/>
    <mergeCell ref="D93:D95"/>
    <mergeCell ref="E93:E95"/>
    <mergeCell ref="F93:F95"/>
    <mergeCell ref="C134:D134"/>
    <mergeCell ref="E134:F134"/>
    <mergeCell ref="C7:D7"/>
    <mergeCell ref="E7:F7"/>
    <mergeCell ref="C29:D29"/>
    <mergeCell ref="E29:F29"/>
    <mergeCell ref="C30:C32"/>
    <mergeCell ref="D30:D32"/>
    <mergeCell ref="E30:E32"/>
    <mergeCell ref="F30:F32"/>
    <mergeCell ref="C50:D50"/>
    <mergeCell ref="E50:F50"/>
    <mergeCell ref="C135:C137"/>
    <mergeCell ref="D135:D137"/>
    <mergeCell ref="E135:E137"/>
    <mergeCell ref="F135:F137"/>
    <mergeCell ref="C156:D156"/>
    <mergeCell ref="E156:F156"/>
    <mergeCell ref="G114:H114"/>
    <mergeCell ref="G115:H115"/>
    <mergeCell ref="C157:C159"/>
    <mergeCell ref="D157:D159"/>
    <mergeCell ref="E157:E159"/>
    <mergeCell ref="F157:F159"/>
    <mergeCell ref="C200:C202"/>
    <mergeCell ref="D200:D202"/>
    <mergeCell ref="E200:E202"/>
    <mergeCell ref="F200:F202"/>
    <mergeCell ref="C178:D178"/>
    <mergeCell ref="E178:F178"/>
    <mergeCell ref="C179:C181"/>
    <mergeCell ref="D179:D181"/>
    <mergeCell ref="E179:E181"/>
    <mergeCell ref="F179:F181"/>
    <mergeCell ref="B412:G412"/>
    <mergeCell ref="C415:D415"/>
    <mergeCell ref="E415:F415"/>
    <mergeCell ref="C416:D416"/>
    <mergeCell ref="E416:F416"/>
    <mergeCell ref="E417:F417"/>
    <mergeCell ref="E418:F418"/>
    <mergeCell ref="C419:D419"/>
    <mergeCell ref="E419:F419"/>
    <mergeCell ref="C428:D428"/>
    <mergeCell ref="E428:F428"/>
    <mergeCell ref="C429:D429"/>
    <mergeCell ref="E429:F429"/>
    <mergeCell ref="C420:D420"/>
    <mergeCell ref="E420:F420"/>
    <mergeCell ref="C421:D421"/>
    <mergeCell ref="E421:F421"/>
    <mergeCell ref="C422:D422"/>
    <mergeCell ref="E422:F422"/>
    <mergeCell ref="C423:D423"/>
    <mergeCell ref="E423:F423"/>
    <mergeCell ref="C424:D424"/>
    <mergeCell ref="E424:F424"/>
    <mergeCell ref="K423:M423"/>
    <mergeCell ref="C435:D435"/>
    <mergeCell ref="E435:F435"/>
    <mergeCell ref="C436:D436"/>
    <mergeCell ref="E436:F436"/>
    <mergeCell ref="C439:E439"/>
    <mergeCell ref="F439:H439"/>
    <mergeCell ref="J439:K439"/>
    <mergeCell ref="C430:D430"/>
    <mergeCell ref="E430:F430"/>
    <mergeCell ref="C431:D431"/>
    <mergeCell ref="E431:F431"/>
    <mergeCell ref="C432:D432"/>
    <mergeCell ref="E432:F432"/>
    <mergeCell ref="C433:D433"/>
    <mergeCell ref="E433:F433"/>
    <mergeCell ref="C434:D434"/>
    <mergeCell ref="E434:F434"/>
    <mergeCell ref="C425:D425"/>
    <mergeCell ref="E425:F425"/>
    <mergeCell ref="C426:D426"/>
    <mergeCell ref="E426:F426"/>
    <mergeCell ref="C427:D427"/>
    <mergeCell ref="E427:F427"/>
  </mergeCells>
  <pageMargins left="0.7" right="0.7" top="0.75" bottom="0.75" header="0.3" footer="0.3"/>
  <pageSetup paperSize="9" scale="76" orientation="landscape" verticalDpi="0" r:id="rId1"/>
  <rowBreaks count="2" manualBreakCount="2">
    <brk id="293" max="16383" man="1"/>
    <brk id="408" max="16383" man="1"/>
  </rowBreaks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L287"/>
  <sheetViews>
    <sheetView view="pageBreakPreview" topLeftCell="B46" zoomScale="60" zoomScaleNormal="70" workbookViewId="0">
      <selection activeCell="F97" sqref="F97:G111"/>
    </sheetView>
  </sheetViews>
  <sheetFormatPr defaultRowHeight="15"/>
  <cols>
    <col min="1" max="1" width="9.140625" hidden="1" customWidth="1"/>
    <col min="2" max="2" width="55.28515625" customWidth="1"/>
    <col min="3" max="3" width="7.42578125" customWidth="1"/>
    <col min="4" max="4" width="8.85546875" customWidth="1"/>
    <col min="5" max="5" width="7.7109375" customWidth="1"/>
    <col min="6" max="6" width="9.28515625" customWidth="1"/>
    <col min="7" max="7" width="9.5703125" customWidth="1"/>
    <col min="8" max="8" width="8.5703125" customWidth="1"/>
    <col min="10" max="10" width="6.85546875" customWidth="1"/>
    <col min="11" max="11" width="12.7109375" customWidth="1"/>
    <col min="12" max="12" width="11.85546875" customWidth="1"/>
  </cols>
  <sheetData>
    <row r="3" spans="2:12" ht="16.5">
      <c r="B3" s="21" t="s">
        <v>92</v>
      </c>
      <c r="C3" s="21"/>
      <c r="D3" s="21"/>
      <c r="E3" s="21"/>
      <c r="F3" s="52"/>
      <c r="G3" s="52"/>
      <c r="H3" s="52"/>
      <c r="I3" s="53"/>
      <c r="J3" s="54"/>
      <c r="K3" s="54"/>
      <c r="L3" s="54"/>
    </row>
    <row r="4" spans="2:12" ht="16.5">
      <c r="B4" s="21" t="s">
        <v>1005</v>
      </c>
      <c r="C4" s="21"/>
      <c r="D4" s="21"/>
      <c r="E4" s="21"/>
      <c r="F4" s="52"/>
      <c r="G4" s="52"/>
      <c r="H4" s="52"/>
      <c r="I4" s="53"/>
      <c r="J4" s="54"/>
      <c r="K4" s="54"/>
      <c r="L4" s="54"/>
    </row>
    <row r="5" spans="2:12">
      <c r="B5" s="55"/>
      <c r="C5" s="55"/>
      <c r="D5" s="55"/>
      <c r="E5" s="55"/>
      <c r="F5" s="55"/>
      <c r="G5" s="55"/>
      <c r="H5" s="55"/>
      <c r="I5" s="54"/>
      <c r="J5" s="54"/>
      <c r="K5" s="54"/>
      <c r="L5" s="54"/>
    </row>
    <row r="6" spans="2:12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2:12">
      <c r="B7" s="2"/>
      <c r="C7" s="391" t="s">
        <v>45</v>
      </c>
      <c r="D7" s="392"/>
      <c r="E7" s="391" t="s">
        <v>46</v>
      </c>
      <c r="F7" s="393"/>
      <c r="G7" s="54"/>
      <c r="H7" s="54"/>
      <c r="I7" s="54"/>
      <c r="J7" s="54"/>
      <c r="K7" s="54"/>
      <c r="L7" s="54"/>
    </row>
    <row r="8" spans="2:12">
      <c r="B8" s="3"/>
      <c r="C8" s="394" t="s">
        <v>47</v>
      </c>
      <c r="D8" s="395"/>
      <c r="E8" s="394" t="s">
        <v>48</v>
      </c>
      <c r="F8" s="396"/>
      <c r="G8" s="54"/>
      <c r="H8" s="54"/>
      <c r="I8" s="54"/>
      <c r="J8" s="54"/>
      <c r="K8" s="54"/>
      <c r="L8" s="54"/>
    </row>
    <row r="9" spans="2:12">
      <c r="B9" s="3"/>
      <c r="C9" s="26"/>
      <c r="D9" s="27"/>
      <c r="E9" s="394" t="s">
        <v>49</v>
      </c>
      <c r="F9" s="396"/>
      <c r="G9" s="54"/>
      <c r="H9" s="54"/>
      <c r="I9" s="54"/>
      <c r="J9" s="54"/>
      <c r="K9" s="54"/>
      <c r="L9" s="54"/>
    </row>
    <row r="10" spans="2:12">
      <c r="B10" s="4"/>
      <c r="C10" s="28"/>
      <c r="D10" s="29"/>
      <c r="E10" s="394" t="s">
        <v>47</v>
      </c>
      <c r="F10" s="396"/>
      <c r="G10" s="54"/>
      <c r="H10" s="54"/>
      <c r="I10" s="54"/>
      <c r="J10" s="54"/>
      <c r="K10" s="54"/>
      <c r="L10" s="54"/>
    </row>
    <row r="11" spans="2:12" ht="15.75">
      <c r="B11" s="5" t="s">
        <v>3</v>
      </c>
      <c r="C11" s="378"/>
      <c r="D11" s="397"/>
      <c r="E11" s="378"/>
      <c r="F11" s="378"/>
      <c r="G11" s="54"/>
      <c r="H11" s="54"/>
      <c r="I11" s="54"/>
      <c r="J11" s="54"/>
      <c r="K11" s="54"/>
      <c r="L11" s="54"/>
    </row>
    <row r="12" spans="2:12">
      <c r="B12" s="6" t="s">
        <v>4</v>
      </c>
      <c r="C12" s="385">
        <v>134160</v>
      </c>
      <c r="D12" s="388"/>
      <c r="E12" s="385">
        <v>135658</v>
      </c>
      <c r="F12" s="385"/>
      <c r="G12" s="54"/>
      <c r="H12" s="54"/>
      <c r="I12" s="54"/>
      <c r="J12" s="54"/>
      <c r="K12" s="54"/>
      <c r="L12" s="54"/>
    </row>
    <row r="13" spans="2:12">
      <c r="B13" s="6" t="s">
        <v>5</v>
      </c>
      <c r="C13" s="386">
        <v>0.14000000000000001</v>
      </c>
      <c r="D13" s="413"/>
      <c r="E13" s="386">
        <v>0.14000000000000001</v>
      </c>
      <c r="F13" s="386"/>
      <c r="G13" s="54"/>
      <c r="H13" s="54"/>
      <c r="I13" s="54"/>
      <c r="J13" s="54"/>
      <c r="K13" s="54"/>
      <c r="L13" s="54"/>
    </row>
    <row r="14" spans="2:12">
      <c r="B14" s="6" t="s">
        <v>6</v>
      </c>
      <c r="C14" s="385">
        <f>C12*C13</f>
        <v>18782.400000000001</v>
      </c>
      <c r="D14" s="388"/>
      <c r="E14" s="385">
        <f>E12*E13</f>
        <v>18992.120000000003</v>
      </c>
      <c r="F14" s="385"/>
      <c r="G14" s="54"/>
      <c r="H14" s="54"/>
      <c r="I14" s="54"/>
      <c r="J14" s="54"/>
      <c r="K14" s="54"/>
      <c r="L14" s="54"/>
    </row>
    <row r="15" spans="2:12">
      <c r="B15" s="6" t="s">
        <v>7</v>
      </c>
      <c r="C15" s="385">
        <f>C12+C14</f>
        <v>152942.39999999999</v>
      </c>
      <c r="D15" s="388"/>
      <c r="E15" s="385">
        <f>E12+E14</f>
        <v>154650.12</v>
      </c>
      <c r="F15" s="385"/>
      <c r="G15" s="54"/>
      <c r="H15" s="54"/>
      <c r="I15" s="54"/>
      <c r="J15" s="54"/>
      <c r="K15" s="54"/>
      <c r="L15" s="54"/>
    </row>
    <row r="16" spans="2:12">
      <c r="B16" s="6" t="s">
        <v>8</v>
      </c>
      <c r="C16" s="385">
        <f>C15*0.302</f>
        <v>46188.604799999994</v>
      </c>
      <c r="D16" s="388"/>
      <c r="E16" s="385">
        <f>E15*0.302</f>
        <v>46704.336239999997</v>
      </c>
      <c r="F16" s="385"/>
      <c r="G16" s="54"/>
      <c r="H16" s="54"/>
      <c r="I16" s="54"/>
      <c r="J16" s="54"/>
      <c r="K16" s="54"/>
      <c r="L16" s="54"/>
    </row>
    <row r="17" spans="2:12">
      <c r="B17" s="6" t="s">
        <v>9</v>
      </c>
      <c r="C17" s="385">
        <v>165072</v>
      </c>
      <c r="D17" s="388"/>
      <c r="E17" s="385">
        <v>165072</v>
      </c>
      <c r="F17" s="385"/>
      <c r="G17" s="54"/>
      <c r="H17" s="54"/>
      <c r="I17" s="54"/>
      <c r="J17" s="54"/>
      <c r="K17" s="54"/>
      <c r="L17" s="54"/>
    </row>
    <row r="18" spans="2:12">
      <c r="B18" s="6" t="s">
        <v>10</v>
      </c>
      <c r="C18" s="385">
        <f>C15+C16+C17</f>
        <v>364203.0048</v>
      </c>
      <c r="D18" s="388"/>
      <c r="E18" s="385">
        <f>E15+E16+E17</f>
        <v>366426.45623999997</v>
      </c>
      <c r="F18" s="385"/>
      <c r="G18" s="54"/>
      <c r="H18" s="54"/>
      <c r="I18" s="54"/>
      <c r="J18" s="54"/>
      <c r="K18" s="54"/>
      <c r="L18" s="54"/>
    </row>
    <row r="19" spans="2:12" ht="15.75">
      <c r="B19" s="5" t="s">
        <v>11</v>
      </c>
      <c r="C19" s="378"/>
      <c r="D19" s="397"/>
      <c r="E19" s="378"/>
      <c r="F19" s="378"/>
      <c r="G19" s="54"/>
      <c r="H19" s="54"/>
      <c r="I19" s="54"/>
      <c r="J19" s="54"/>
      <c r="K19" s="54"/>
      <c r="L19" s="54"/>
    </row>
    <row r="20" spans="2:12">
      <c r="B20" s="6" t="s">
        <v>12</v>
      </c>
      <c r="C20" s="386">
        <v>1.1200000000000001</v>
      </c>
      <c r="D20" s="413"/>
      <c r="E20" s="386">
        <v>1.1200000000000001</v>
      </c>
      <c r="F20" s="386"/>
      <c r="G20" s="54"/>
      <c r="H20" s="54"/>
      <c r="I20" s="54"/>
      <c r="J20" s="54"/>
      <c r="K20" s="54"/>
      <c r="L20" s="54"/>
    </row>
    <row r="21" spans="2:12">
      <c r="B21" s="6" t="s">
        <v>13</v>
      </c>
      <c r="C21" s="385">
        <f>C12*C20</f>
        <v>150259.20000000001</v>
      </c>
      <c r="D21" s="388"/>
      <c r="E21" s="385">
        <f>E12*E20</f>
        <v>151936.96000000002</v>
      </c>
      <c r="F21" s="385"/>
      <c r="G21" s="54"/>
      <c r="H21" s="54"/>
      <c r="I21" s="54"/>
      <c r="J21" s="54"/>
      <c r="K21" s="54"/>
      <c r="L21" s="54"/>
    </row>
    <row r="22" spans="2:12">
      <c r="B22" s="6" t="s">
        <v>14</v>
      </c>
      <c r="C22" s="385">
        <f>C18+C21</f>
        <v>514462.20480000001</v>
      </c>
      <c r="D22" s="388"/>
      <c r="E22" s="385">
        <f>E18+E21</f>
        <v>518363.41623999999</v>
      </c>
      <c r="F22" s="385"/>
      <c r="G22" s="54"/>
      <c r="H22" s="54"/>
      <c r="I22" s="54"/>
      <c r="J22" s="54"/>
      <c r="K22" s="54"/>
      <c r="L22" s="54"/>
    </row>
    <row r="23" spans="2:12">
      <c r="B23" s="6" t="s">
        <v>15</v>
      </c>
      <c r="C23" s="378">
        <v>9144</v>
      </c>
      <c r="D23" s="397"/>
      <c r="E23" s="378">
        <v>9144</v>
      </c>
      <c r="F23" s="378"/>
      <c r="G23" s="54"/>
      <c r="H23" s="54"/>
      <c r="I23" s="54"/>
      <c r="J23" s="54"/>
      <c r="K23" s="54"/>
      <c r="L23" s="54"/>
    </row>
    <row r="24" spans="2:12">
      <c r="B24" s="6" t="s">
        <v>16</v>
      </c>
      <c r="C24" s="378"/>
      <c r="D24" s="397"/>
      <c r="E24" s="378"/>
      <c r="F24" s="378"/>
      <c r="G24" s="54"/>
      <c r="H24" s="54"/>
      <c r="I24" s="54"/>
      <c r="J24" s="54"/>
      <c r="K24" s="54"/>
      <c r="L24" s="54"/>
    </row>
    <row r="25" spans="2:12">
      <c r="B25" s="6" t="s">
        <v>17</v>
      </c>
      <c r="C25" s="387">
        <v>0.8</v>
      </c>
      <c r="D25" s="426"/>
      <c r="E25" s="387">
        <v>0.8</v>
      </c>
      <c r="F25" s="387"/>
      <c r="G25" s="54"/>
      <c r="H25" s="54"/>
      <c r="I25" s="54"/>
      <c r="J25" s="54"/>
      <c r="K25" s="54"/>
      <c r="L25" s="54"/>
    </row>
    <row r="26" spans="2:12">
      <c r="B26" s="6"/>
      <c r="C26" s="378"/>
      <c r="D26" s="397"/>
      <c r="E26" s="378"/>
      <c r="F26" s="378"/>
      <c r="G26" s="54"/>
      <c r="H26" s="54"/>
      <c r="I26" s="54"/>
      <c r="J26" s="54"/>
      <c r="K26" s="54"/>
      <c r="L26" s="54"/>
    </row>
    <row r="27" spans="2:12" ht="15.75">
      <c r="B27" s="5" t="s">
        <v>93</v>
      </c>
      <c r="C27" s="379">
        <f>C22/(C23*C25)</f>
        <v>70.32783858267716</v>
      </c>
      <c r="D27" s="440"/>
      <c r="E27" s="379">
        <f>E22/(E23*E25)</f>
        <v>70.861140671478552</v>
      </c>
      <c r="F27" s="379"/>
      <c r="G27" s="54"/>
      <c r="H27" s="54"/>
      <c r="I27" s="54"/>
      <c r="J27" s="54"/>
      <c r="K27" s="54"/>
      <c r="L27" s="54"/>
    </row>
    <row r="28" spans="2:12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2:12">
      <c r="B29" s="43"/>
      <c r="C29" s="380" t="s">
        <v>456</v>
      </c>
      <c r="D29" s="382"/>
      <c r="E29" s="380" t="s">
        <v>457</v>
      </c>
      <c r="F29" s="382"/>
      <c r="G29" s="34" t="s">
        <v>94</v>
      </c>
      <c r="H29" s="43" t="s">
        <v>95</v>
      </c>
      <c r="I29" s="43" t="s">
        <v>67</v>
      </c>
      <c r="J29" s="383" t="s">
        <v>68</v>
      </c>
      <c r="K29" s="384"/>
      <c r="L29" s="43" t="s">
        <v>67</v>
      </c>
    </row>
    <row r="30" spans="2:12">
      <c r="B30" s="43"/>
      <c r="C30" s="43" t="s">
        <v>53</v>
      </c>
      <c r="D30" s="43" t="s">
        <v>63</v>
      </c>
      <c r="E30" s="43" t="s">
        <v>53</v>
      </c>
      <c r="F30" s="43" t="s">
        <v>63</v>
      </c>
      <c r="G30" s="43"/>
      <c r="H30" s="43"/>
      <c r="I30" s="43" t="s">
        <v>63</v>
      </c>
      <c r="J30" s="43" t="s">
        <v>62</v>
      </c>
      <c r="K30" s="43" t="s">
        <v>63</v>
      </c>
      <c r="L30" s="43" t="s">
        <v>71</v>
      </c>
    </row>
    <row r="31" spans="2:12" ht="12.75" customHeight="1">
      <c r="B31" s="39" t="s">
        <v>96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2:12" ht="14.25" customHeight="1">
      <c r="B32" s="39" t="s">
        <v>97</v>
      </c>
      <c r="C32" s="43">
        <v>0</v>
      </c>
      <c r="D32" s="40">
        <f>C32*C27</f>
        <v>0</v>
      </c>
      <c r="E32" s="43">
        <v>0.9</v>
      </c>
      <c r="F32" s="40">
        <f>E32*E27</f>
        <v>63.775026604330698</v>
      </c>
      <c r="G32" s="40"/>
      <c r="H32" s="40">
        <f>1.5+0.08+0.007+0.03+0.26</f>
        <v>1.877</v>
      </c>
      <c r="I32" s="40">
        <f t="shared" ref="I32:I50" si="0">D32+F32+H32</f>
        <v>65.6520266043307</v>
      </c>
      <c r="J32" s="43">
        <v>20</v>
      </c>
      <c r="K32" s="40">
        <f t="shared" ref="K32:K72" si="1">I32*J32/100</f>
        <v>13.130405320866139</v>
      </c>
      <c r="L32" s="40">
        <f t="shared" ref="L32:L72" si="2">I32+K32</f>
        <v>78.782431925196846</v>
      </c>
    </row>
    <row r="33" spans="2:12" ht="15.75" customHeight="1">
      <c r="B33" s="39" t="s">
        <v>98</v>
      </c>
      <c r="C33" s="43">
        <v>0.3</v>
      </c>
      <c r="D33" s="40">
        <f>C33*C25</f>
        <v>0.24</v>
      </c>
      <c r="E33" s="43">
        <v>2.1</v>
      </c>
      <c r="F33" s="40">
        <f>E33*E27</f>
        <v>148.80839541010496</v>
      </c>
      <c r="G33" s="40"/>
      <c r="H33" s="40">
        <v>0.06</v>
      </c>
      <c r="I33" s="40">
        <f>D33+F33+H33</f>
        <v>149.10839541010498</v>
      </c>
      <c r="J33" s="43">
        <v>20</v>
      </c>
      <c r="K33" s="40">
        <f>I33*J33/100</f>
        <v>29.821679082020996</v>
      </c>
      <c r="L33" s="40">
        <f>I33+K33</f>
        <v>178.93007449212598</v>
      </c>
    </row>
    <row r="34" spans="2:12" ht="12.75" customHeight="1">
      <c r="B34" s="39" t="s">
        <v>99</v>
      </c>
      <c r="C34" s="43"/>
      <c r="D34" s="40"/>
      <c r="E34" s="43"/>
      <c r="F34" s="40"/>
      <c r="G34" s="40"/>
      <c r="H34" s="40"/>
      <c r="I34" s="40"/>
      <c r="J34" s="43"/>
      <c r="K34" s="40"/>
      <c r="L34" s="40"/>
    </row>
    <row r="35" spans="2:12" ht="18.75" customHeight="1">
      <c r="B35" s="39" t="s">
        <v>100</v>
      </c>
      <c r="C35" s="43">
        <v>2</v>
      </c>
      <c r="D35" s="40">
        <f>C35*C27</f>
        <v>140.65567716535432</v>
      </c>
      <c r="E35" s="43">
        <v>1</v>
      </c>
      <c r="F35" s="40">
        <f>E35*E27</f>
        <v>70.861140671478552</v>
      </c>
      <c r="G35" s="40"/>
      <c r="H35" s="40">
        <v>0.06</v>
      </c>
      <c r="I35" s="40">
        <f>D35+F35+H35</f>
        <v>211.57681783683287</v>
      </c>
      <c r="J35" s="43">
        <v>20</v>
      </c>
      <c r="K35" s="40">
        <f>I35*J35/100</f>
        <v>42.315363567366575</v>
      </c>
      <c r="L35" s="40">
        <f>I35+K35</f>
        <v>253.89218140419945</v>
      </c>
    </row>
    <row r="36" spans="2:12" ht="17.25" customHeight="1">
      <c r="B36" s="39" t="s">
        <v>101</v>
      </c>
      <c r="C36" s="43">
        <v>1.6</v>
      </c>
      <c r="D36" s="40">
        <f>C36*C27</f>
        <v>112.52454173228347</v>
      </c>
      <c r="E36" s="43">
        <v>0</v>
      </c>
      <c r="F36" s="40">
        <f>E36*E28</f>
        <v>0</v>
      </c>
      <c r="G36" s="40"/>
      <c r="H36" s="40">
        <v>0.06</v>
      </c>
      <c r="I36" s="40">
        <f>D36+F36+H36</f>
        <v>112.58454173228347</v>
      </c>
      <c r="J36" s="43">
        <v>8</v>
      </c>
      <c r="K36" s="40">
        <f>I36*J36/100</f>
        <v>9.0067633385826777</v>
      </c>
      <c r="L36" s="40">
        <f>I36+K36</f>
        <v>121.59130507086614</v>
      </c>
    </row>
    <row r="37" spans="2:12" ht="15" customHeight="1">
      <c r="B37" s="39" t="s">
        <v>102</v>
      </c>
      <c r="C37" s="43"/>
      <c r="D37" s="40"/>
      <c r="E37" s="43"/>
      <c r="F37" s="40"/>
      <c r="G37" s="40"/>
      <c r="H37" s="40"/>
      <c r="I37" s="40"/>
      <c r="J37" s="43"/>
      <c r="K37" s="40"/>
      <c r="L37" s="40"/>
    </row>
    <row r="38" spans="2:12" ht="15.75" customHeight="1">
      <c r="B38" s="39" t="s">
        <v>103</v>
      </c>
      <c r="C38" s="43">
        <v>0</v>
      </c>
      <c r="D38" s="40">
        <f>C38*C27</f>
        <v>0</v>
      </c>
      <c r="E38" s="43">
        <v>1.4</v>
      </c>
      <c r="F38" s="40">
        <f>E38*E27</f>
        <v>99.205596940069967</v>
      </c>
      <c r="G38" s="40"/>
      <c r="H38" s="40">
        <v>0.06</v>
      </c>
      <c r="I38" s="40">
        <f t="shared" si="0"/>
        <v>99.265596940069969</v>
      </c>
      <c r="J38" s="43">
        <v>0</v>
      </c>
      <c r="K38" s="40">
        <f t="shared" si="1"/>
        <v>0</v>
      </c>
      <c r="L38" s="40">
        <f t="shared" si="2"/>
        <v>99.265596940069969</v>
      </c>
    </row>
    <row r="39" spans="2:12" ht="15.75" customHeight="1">
      <c r="B39" s="39" t="s">
        <v>104</v>
      </c>
      <c r="C39" s="43">
        <v>0.6</v>
      </c>
      <c r="D39" s="40">
        <f>C39*C27</f>
        <v>42.196703149606293</v>
      </c>
      <c r="E39" s="43">
        <v>0.4</v>
      </c>
      <c r="F39" s="40">
        <f>E39*E27</f>
        <v>28.344456268591422</v>
      </c>
      <c r="G39" s="40"/>
      <c r="H39" s="40">
        <v>2.16</v>
      </c>
      <c r="I39" s="40">
        <f t="shared" si="0"/>
        <v>72.701159418197705</v>
      </c>
      <c r="J39" s="43">
        <v>20</v>
      </c>
      <c r="K39" s="40">
        <f t="shared" si="1"/>
        <v>14.540231883639541</v>
      </c>
      <c r="L39" s="40">
        <f t="shared" si="2"/>
        <v>87.24139130183724</v>
      </c>
    </row>
    <row r="40" spans="2:12" ht="15" customHeight="1">
      <c r="B40" s="39" t="s">
        <v>105</v>
      </c>
      <c r="C40" s="43">
        <v>0.4</v>
      </c>
      <c r="D40" s="40">
        <f>C40*C27</f>
        <v>28.131135433070867</v>
      </c>
      <c r="E40" s="43">
        <v>0</v>
      </c>
      <c r="F40" s="40">
        <f>E40*E27</f>
        <v>0</v>
      </c>
      <c r="G40" s="40" t="s">
        <v>106</v>
      </c>
      <c r="H40" s="40">
        <f>250/200</f>
        <v>1.25</v>
      </c>
      <c r="I40" s="40">
        <f t="shared" si="0"/>
        <v>29.381135433070867</v>
      </c>
      <c r="J40" s="43">
        <v>20</v>
      </c>
      <c r="K40" s="40">
        <f t="shared" si="1"/>
        <v>5.8762270866141737</v>
      </c>
      <c r="L40" s="40">
        <f t="shared" si="2"/>
        <v>35.257362519685039</v>
      </c>
    </row>
    <row r="41" spans="2:12" ht="15.75" customHeight="1">
      <c r="B41" s="39" t="s">
        <v>107</v>
      </c>
      <c r="C41" s="43"/>
      <c r="D41" s="40"/>
      <c r="E41" s="43"/>
      <c r="F41" s="40"/>
      <c r="G41" s="40"/>
      <c r="H41" s="40"/>
      <c r="I41" s="40"/>
      <c r="J41" s="43"/>
      <c r="K41" s="40"/>
      <c r="L41" s="40"/>
    </row>
    <row r="42" spans="2:12" ht="15.75" customHeight="1">
      <c r="B42" s="39" t="s">
        <v>108</v>
      </c>
      <c r="C42" s="43">
        <v>0.4</v>
      </c>
      <c r="D42" s="40">
        <f>C42*C27</f>
        <v>28.131135433070867</v>
      </c>
      <c r="E42" s="43">
        <v>0.5</v>
      </c>
      <c r="F42" s="40">
        <f>E42*24</f>
        <v>12</v>
      </c>
      <c r="G42" s="40" t="s">
        <v>109</v>
      </c>
      <c r="H42" s="40">
        <f>330/200</f>
        <v>1.65</v>
      </c>
      <c r="I42" s="40">
        <f t="shared" si="0"/>
        <v>41.781135433070865</v>
      </c>
      <c r="J42" s="43">
        <v>20</v>
      </c>
      <c r="K42" s="40">
        <f t="shared" si="1"/>
        <v>8.3562270866141724</v>
      </c>
      <c r="L42" s="40">
        <f t="shared" si="2"/>
        <v>50.137362519685041</v>
      </c>
    </row>
    <row r="43" spans="2:12" ht="13.5" customHeight="1">
      <c r="B43" s="39" t="s">
        <v>110</v>
      </c>
      <c r="C43" s="43"/>
      <c r="D43" s="40"/>
      <c r="E43" s="43"/>
      <c r="F43" s="40"/>
      <c r="G43" s="40"/>
      <c r="H43" s="40"/>
      <c r="I43" s="40"/>
      <c r="J43" s="43"/>
      <c r="K43" s="40"/>
      <c r="L43" s="40"/>
    </row>
    <row r="44" spans="2:12" ht="14.25" customHeight="1">
      <c r="B44" s="39" t="s">
        <v>111</v>
      </c>
      <c r="C44" s="43"/>
      <c r="D44" s="40">
        <f>C44*32.75</f>
        <v>0</v>
      </c>
      <c r="E44" s="43">
        <v>0.8</v>
      </c>
      <c r="F44" s="40">
        <f>E44*E27</f>
        <v>56.688912537182844</v>
      </c>
      <c r="G44" s="40" t="s">
        <v>112</v>
      </c>
      <c r="H44" s="40">
        <f>420/200</f>
        <v>2.1</v>
      </c>
      <c r="I44" s="40">
        <f t="shared" si="0"/>
        <v>58.788912537182846</v>
      </c>
      <c r="J44" s="43">
        <v>20</v>
      </c>
      <c r="K44" s="40">
        <f t="shared" si="1"/>
        <v>11.757782507436568</v>
      </c>
      <c r="L44" s="40">
        <f t="shared" si="2"/>
        <v>70.546695044619412</v>
      </c>
    </row>
    <row r="45" spans="2:12" ht="13.5" customHeight="1">
      <c r="B45" s="39" t="s">
        <v>113</v>
      </c>
      <c r="C45" s="43"/>
      <c r="D45" s="40"/>
      <c r="E45" s="43"/>
      <c r="F45" s="40"/>
      <c r="G45" s="40"/>
      <c r="H45" s="40"/>
      <c r="I45" s="40"/>
      <c r="J45" s="43"/>
      <c r="K45" s="40"/>
      <c r="L45" s="40"/>
    </row>
    <row r="46" spans="2:12" ht="15" customHeight="1">
      <c r="B46" s="39" t="s">
        <v>114</v>
      </c>
      <c r="C46" s="43">
        <v>0</v>
      </c>
      <c r="D46" s="40">
        <f>C46*32.75</f>
        <v>0</v>
      </c>
      <c r="E46" s="43">
        <v>0.5</v>
      </c>
      <c r="F46" s="40">
        <f>E46*E27</f>
        <v>35.430570335739276</v>
      </c>
      <c r="G46" s="40" t="s">
        <v>112</v>
      </c>
      <c r="H46" s="40">
        <f>420/200</f>
        <v>2.1</v>
      </c>
      <c r="I46" s="40">
        <f t="shared" si="0"/>
        <v>37.530570335739277</v>
      </c>
      <c r="J46" s="43">
        <v>20</v>
      </c>
      <c r="K46" s="40">
        <f t="shared" si="1"/>
        <v>7.5061140671478555</v>
      </c>
      <c r="L46" s="40">
        <f t="shared" si="2"/>
        <v>45.036684402887133</v>
      </c>
    </row>
    <row r="47" spans="2:12" ht="15.75" customHeight="1">
      <c r="B47" s="39" t="s">
        <v>115</v>
      </c>
      <c r="C47" s="43"/>
      <c r="D47" s="40"/>
      <c r="E47" s="43"/>
      <c r="F47" s="40"/>
      <c r="G47" s="40"/>
      <c r="H47" s="40"/>
      <c r="I47" s="40"/>
      <c r="J47" s="43"/>
      <c r="K47" s="40"/>
      <c r="L47" s="40"/>
    </row>
    <row r="48" spans="2:12" ht="15.75" customHeight="1">
      <c r="B48" s="39" t="s">
        <v>116</v>
      </c>
      <c r="C48" s="43">
        <v>0.5</v>
      </c>
      <c r="D48" s="40">
        <f>C48*C27</f>
        <v>35.16391929133858</v>
      </c>
      <c r="E48" s="43">
        <v>0</v>
      </c>
      <c r="F48" s="40">
        <f>E48*E27</f>
        <v>0</v>
      </c>
      <c r="G48" s="40" t="s">
        <v>106</v>
      </c>
      <c r="H48" s="40">
        <v>1.25</v>
      </c>
      <c r="I48" s="40">
        <f t="shared" si="0"/>
        <v>36.41391929133858</v>
      </c>
      <c r="J48" s="43">
        <v>20</v>
      </c>
      <c r="K48" s="40">
        <f t="shared" si="1"/>
        <v>7.2827838582677158</v>
      </c>
      <c r="L48" s="40">
        <f t="shared" si="2"/>
        <v>43.696703149606293</v>
      </c>
    </row>
    <row r="49" spans="2:12" ht="14.25" customHeight="1">
      <c r="B49" s="39" t="s">
        <v>117</v>
      </c>
      <c r="C49" s="43"/>
      <c r="D49" s="40"/>
      <c r="E49" s="43"/>
      <c r="F49" s="40"/>
      <c r="G49" s="40"/>
      <c r="H49" s="40"/>
      <c r="I49" s="40"/>
      <c r="J49" s="43"/>
      <c r="K49" s="40"/>
      <c r="L49" s="40"/>
    </row>
    <row r="50" spans="2:12" ht="15.75" customHeight="1">
      <c r="B50" s="39" t="s">
        <v>118</v>
      </c>
      <c r="C50" s="43">
        <v>0.5</v>
      </c>
      <c r="D50" s="40">
        <f>C50*C27</f>
        <v>35.16391929133858</v>
      </c>
      <c r="E50" s="43">
        <v>0</v>
      </c>
      <c r="F50" s="40">
        <f>E50*E27</f>
        <v>0</v>
      </c>
      <c r="G50" s="40" t="s">
        <v>106</v>
      </c>
      <c r="H50" s="40">
        <v>1.25</v>
      </c>
      <c r="I50" s="40">
        <f t="shared" si="0"/>
        <v>36.41391929133858</v>
      </c>
      <c r="J50" s="43">
        <v>20</v>
      </c>
      <c r="K50" s="40">
        <f t="shared" si="1"/>
        <v>7.2827838582677158</v>
      </c>
      <c r="L50" s="40">
        <f t="shared" si="2"/>
        <v>43.696703149606293</v>
      </c>
    </row>
    <row r="51" spans="2:12" ht="14.25" customHeight="1">
      <c r="B51" s="39" t="s">
        <v>119</v>
      </c>
      <c r="C51" s="43"/>
      <c r="D51" s="40"/>
      <c r="E51" s="43"/>
      <c r="F51" s="40"/>
      <c r="G51" s="40"/>
      <c r="H51" s="40"/>
      <c r="I51" s="40"/>
      <c r="J51" s="43"/>
      <c r="K51" s="40"/>
      <c r="L51" s="40"/>
    </row>
    <row r="52" spans="2:12" ht="15.75" customHeight="1">
      <c r="B52" s="39" t="s">
        <v>120</v>
      </c>
      <c r="C52" s="43">
        <v>0</v>
      </c>
      <c r="D52" s="40">
        <f>C52*32.75</f>
        <v>0</v>
      </c>
      <c r="E52" s="43">
        <v>1.1000000000000001</v>
      </c>
      <c r="F52" s="40">
        <f>E52*E27</f>
        <v>77.947254738626413</v>
      </c>
      <c r="G52" s="40"/>
      <c r="H52" s="40"/>
      <c r="I52" s="40">
        <f t="shared" ref="I52:I72" si="3">D52+F52+H52</f>
        <v>77.947254738626413</v>
      </c>
      <c r="J52" s="43">
        <v>20</v>
      </c>
      <c r="K52" s="40">
        <f t="shared" si="1"/>
        <v>15.589450947725281</v>
      </c>
      <c r="L52" s="40">
        <f t="shared" si="2"/>
        <v>93.536705686351695</v>
      </c>
    </row>
    <row r="53" spans="2:12" ht="14.25" customHeight="1">
      <c r="B53" s="39" t="s">
        <v>121</v>
      </c>
      <c r="C53" s="43"/>
      <c r="D53" s="40"/>
      <c r="E53" s="43"/>
      <c r="F53" s="40"/>
      <c r="G53" s="40"/>
      <c r="H53" s="40"/>
      <c r="I53" s="40"/>
      <c r="J53" s="43"/>
      <c r="K53" s="40"/>
      <c r="L53" s="40"/>
    </row>
    <row r="54" spans="2:12" ht="14.25" customHeight="1">
      <c r="B54" s="39" t="s">
        <v>122</v>
      </c>
      <c r="C54" s="43">
        <v>0.8</v>
      </c>
      <c r="D54" s="40">
        <f>C54*C27</f>
        <v>56.262270866141733</v>
      </c>
      <c r="E54" s="43">
        <v>0</v>
      </c>
      <c r="F54" s="40">
        <f>E54*E27</f>
        <v>0</v>
      </c>
      <c r="G54" s="40"/>
      <c r="H54" s="40"/>
      <c r="I54" s="40">
        <f t="shared" si="3"/>
        <v>56.262270866141733</v>
      </c>
      <c r="J54" s="43">
        <v>20</v>
      </c>
      <c r="K54" s="40">
        <f t="shared" si="1"/>
        <v>11.252454173228347</v>
      </c>
      <c r="L54" s="40">
        <f t="shared" si="2"/>
        <v>67.514725039370077</v>
      </c>
    </row>
    <row r="55" spans="2:12" ht="15" customHeight="1">
      <c r="B55" s="39" t="s">
        <v>123</v>
      </c>
      <c r="C55" s="43"/>
      <c r="D55" s="40"/>
      <c r="E55" s="43"/>
      <c r="F55" s="40"/>
      <c r="G55" s="40"/>
      <c r="H55" s="40"/>
      <c r="I55" s="40"/>
      <c r="J55" s="43"/>
      <c r="K55" s="40"/>
      <c r="L55" s="40"/>
    </row>
    <row r="56" spans="2:12" ht="16.5" customHeight="1">
      <c r="B56" s="39" t="s">
        <v>124</v>
      </c>
      <c r="C56" s="43">
        <v>0.5</v>
      </c>
      <c r="D56" s="40">
        <f>C56*C27</f>
        <v>35.16391929133858</v>
      </c>
      <c r="E56" s="43">
        <v>0</v>
      </c>
      <c r="F56" s="40">
        <f>E56*E27</f>
        <v>0</v>
      </c>
      <c r="G56" s="40" t="s">
        <v>125</v>
      </c>
      <c r="H56" s="40">
        <f>890/200</f>
        <v>4.45</v>
      </c>
      <c r="I56" s="40">
        <f t="shared" si="3"/>
        <v>39.613919291338583</v>
      </c>
      <c r="J56" s="43">
        <v>20</v>
      </c>
      <c r="K56" s="40">
        <f t="shared" si="1"/>
        <v>7.9227838582677172</v>
      </c>
      <c r="L56" s="40">
        <f t="shared" si="2"/>
        <v>47.536703149606296</v>
      </c>
    </row>
    <row r="57" spans="2:12" ht="14.25" customHeight="1">
      <c r="B57" s="39" t="s">
        <v>126</v>
      </c>
      <c r="C57" s="43"/>
      <c r="D57" s="40"/>
      <c r="E57" s="43"/>
      <c r="F57" s="40"/>
      <c r="G57" s="40"/>
      <c r="H57" s="40"/>
      <c r="I57" s="40"/>
      <c r="J57" s="43"/>
      <c r="K57" s="40"/>
      <c r="L57" s="40"/>
    </row>
    <row r="58" spans="2:12" ht="13.5" customHeight="1">
      <c r="B58" s="39" t="s">
        <v>127</v>
      </c>
      <c r="C58" s="43">
        <v>0.5</v>
      </c>
      <c r="D58" s="40">
        <f>C58*C27</f>
        <v>35.16391929133858</v>
      </c>
      <c r="E58" s="43">
        <v>0</v>
      </c>
      <c r="F58" s="40">
        <f>E58*E27</f>
        <v>0</v>
      </c>
      <c r="G58" s="40" t="s">
        <v>125</v>
      </c>
      <c r="H58" s="40">
        <f>890/200</f>
        <v>4.45</v>
      </c>
      <c r="I58" s="40">
        <f t="shared" si="3"/>
        <v>39.613919291338583</v>
      </c>
      <c r="J58" s="43">
        <v>20</v>
      </c>
      <c r="K58" s="40">
        <f t="shared" si="1"/>
        <v>7.9227838582677172</v>
      </c>
      <c r="L58" s="40">
        <f t="shared" si="2"/>
        <v>47.536703149606296</v>
      </c>
    </row>
    <row r="59" spans="2:12" ht="13.5" customHeight="1">
      <c r="B59" s="39" t="s">
        <v>128</v>
      </c>
      <c r="C59" s="43"/>
      <c r="D59" s="40"/>
      <c r="E59" s="43"/>
      <c r="F59" s="40"/>
      <c r="G59" s="40"/>
      <c r="H59" s="40"/>
      <c r="I59" s="40"/>
      <c r="J59" s="43"/>
      <c r="K59" s="40"/>
      <c r="L59" s="40"/>
    </row>
    <row r="60" spans="2:12" ht="16.5" customHeight="1">
      <c r="B60" s="39" t="s">
        <v>129</v>
      </c>
      <c r="C60" s="43">
        <v>0.5</v>
      </c>
      <c r="D60" s="40">
        <f>C60*32.75</f>
        <v>16.375</v>
      </c>
      <c r="E60" s="43">
        <v>0</v>
      </c>
      <c r="F60" s="40">
        <f>E60*E27</f>
        <v>0</v>
      </c>
      <c r="G60" s="40" t="s">
        <v>130</v>
      </c>
      <c r="H60" s="40">
        <v>1.96</v>
      </c>
      <c r="I60" s="40">
        <f t="shared" si="3"/>
        <v>18.335000000000001</v>
      </c>
      <c r="J60" s="43">
        <v>20</v>
      </c>
      <c r="K60" s="40">
        <f t="shared" si="1"/>
        <v>3.6670000000000003</v>
      </c>
      <c r="L60" s="40">
        <f t="shared" si="2"/>
        <v>22.002000000000002</v>
      </c>
    </row>
    <row r="61" spans="2:12" ht="14.25" customHeight="1">
      <c r="B61" s="39" t="s">
        <v>131</v>
      </c>
      <c r="C61" s="43"/>
      <c r="D61" s="40"/>
      <c r="E61" s="43"/>
      <c r="F61" s="40"/>
      <c r="G61" s="40"/>
      <c r="H61" s="40"/>
      <c r="I61" s="40"/>
      <c r="J61" s="43"/>
      <c r="K61" s="40"/>
      <c r="L61" s="40"/>
    </row>
    <row r="62" spans="2:12" ht="15.75" customHeight="1">
      <c r="B62" s="39" t="s">
        <v>132</v>
      </c>
      <c r="C62" s="43">
        <v>0.6</v>
      </c>
      <c r="D62" s="40">
        <f>C62*C27</f>
        <v>42.196703149606293</v>
      </c>
      <c r="E62" s="43">
        <v>0</v>
      </c>
      <c r="F62" s="40">
        <f>E62*E27</f>
        <v>0</v>
      </c>
      <c r="G62" s="40" t="s">
        <v>133</v>
      </c>
      <c r="H62" s="40">
        <v>1.6</v>
      </c>
      <c r="I62" s="40">
        <f t="shared" si="3"/>
        <v>43.796703149606294</v>
      </c>
      <c r="J62" s="43">
        <v>20</v>
      </c>
      <c r="K62" s="40">
        <f t="shared" si="1"/>
        <v>8.7593406299212582</v>
      </c>
      <c r="L62" s="40">
        <f t="shared" si="2"/>
        <v>52.556043779527556</v>
      </c>
    </row>
    <row r="63" spans="2:12" ht="15" customHeight="1">
      <c r="B63" s="39" t="s">
        <v>134</v>
      </c>
      <c r="C63" s="43"/>
      <c r="D63" s="40"/>
      <c r="E63" s="43"/>
      <c r="F63" s="40"/>
      <c r="G63" s="40"/>
      <c r="H63" s="40"/>
      <c r="I63" s="40"/>
      <c r="J63" s="43"/>
      <c r="K63" s="40"/>
      <c r="L63" s="40"/>
    </row>
    <row r="64" spans="2:12" ht="17.25" customHeight="1">
      <c r="B64" s="39" t="s">
        <v>135</v>
      </c>
      <c r="C64" s="43">
        <v>0</v>
      </c>
      <c r="D64" s="40">
        <f>C64*32.75</f>
        <v>0</v>
      </c>
      <c r="E64" s="43">
        <v>0.9</v>
      </c>
      <c r="F64" s="40">
        <f>E64*E27</f>
        <v>63.775026604330698</v>
      </c>
      <c r="G64" s="40" t="s">
        <v>136</v>
      </c>
      <c r="H64" s="40">
        <v>1.3</v>
      </c>
      <c r="I64" s="40">
        <f t="shared" si="3"/>
        <v>65.075026604330702</v>
      </c>
      <c r="J64" s="43">
        <v>20</v>
      </c>
      <c r="K64" s="40">
        <f t="shared" si="1"/>
        <v>13.015005320866139</v>
      </c>
      <c r="L64" s="40">
        <f t="shared" si="2"/>
        <v>78.09003192519684</v>
      </c>
    </row>
    <row r="65" spans="2:12" ht="15.75" customHeight="1">
      <c r="B65" s="39" t="s">
        <v>137</v>
      </c>
      <c r="C65" s="43"/>
      <c r="D65" s="40"/>
      <c r="E65" s="43"/>
      <c r="F65" s="40"/>
      <c r="G65" s="40"/>
      <c r="H65" s="40"/>
      <c r="I65" s="40"/>
      <c r="J65" s="43"/>
      <c r="K65" s="40"/>
      <c r="L65" s="40"/>
    </row>
    <row r="66" spans="2:12" ht="15.75" customHeight="1">
      <c r="B66" s="39" t="s">
        <v>138</v>
      </c>
      <c r="C66" s="43">
        <v>1.1000000000000001</v>
      </c>
      <c r="D66" s="40">
        <f>C66*C27</f>
        <v>77.36062244094488</v>
      </c>
      <c r="E66" s="43">
        <v>0</v>
      </c>
      <c r="F66" s="40">
        <f>E66*E27</f>
        <v>0</v>
      </c>
      <c r="G66" s="40"/>
      <c r="H66" s="40">
        <v>2.85</v>
      </c>
      <c r="I66" s="40">
        <f t="shared" si="3"/>
        <v>80.210622440944874</v>
      </c>
      <c r="J66" s="43">
        <v>20</v>
      </c>
      <c r="K66" s="40">
        <f t="shared" si="1"/>
        <v>16.042124488188975</v>
      </c>
      <c r="L66" s="40">
        <f t="shared" si="2"/>
        <v>96.252746929133849</v>
      </c>
    </row>
    <row r="67" spans="2:12" ht="15.75" customHeight="1">
      <c r="B67" s="39" t="s">
        <v>139</v>
      </c>
      <c r="C67" s="43"/>
      <c r="D67" s="40"/>
      <c r="E67" s="43"/>
      <c r="F67" s="40"/>
      <c r="G67" s="40"/>
      <c r="H67" s="40"/>
      <c r="I67" s="40"/>
      <c r="J67" s="43"/>
      <c r="K67" s="40"/>
      <c r="L67" s="40"/>
    </row>
    <row r="68" spans="2:12" ht="14.25" customHeight="1">
      <c r="B68" s="39" t="s">
        <v>140</v>
      </c>
      <c r="C68" s="43">
        <v>0.1</v>
      </c>
      <c r="D68" s="40">
        <f>C68*C27</f>
        <v>7.0327838582677167</v>
      </c>
      <c r="E68" s="43">
        <v>0.7</v>
      </c>
      <c r="F68" s="40">
        <f>E68*E27</f>
        <v>49.602798470034983</v>
      </c>
      <c r="G68" s="40"/>
      <c r="H68" s="40">
        <v>6.75</v>
      </c>
      <c r="I68" s="40">
        <f t="shared" si="3"/>
        <v>63.385582328302704</v>
      </c>
      <c r="J68" s="43">
        <v>20</v>
      </c>
      <c r="K68" s="40">
        <f t="shared" si="1"/>
        <v>12.677116465660539</v>
      </c>
      <c r="L68" s="40">
        <f t="shared" si="2"/>
        <v>76.06269879396325</v>
      </c>
    </row>
    <row r="69" spans="2:12" ht="13.5" customHeight="1">
      <c r="B69" s="39" t="s">
        <v>141</v>
      </c>
      <c r="C69" s="43"/>
      <c r="D69" s="40"/>
      <c r="E69" s="43"/>
      <c r="F69" s="40"/>
      <c r="G69" s="40"/>
      <c r="H69" s="40"/>
      <c r="I69" s="40"/>
      <c r="J69" s="43"/>
      <c r="K69" s="40"/>
      <c r="L69" s="40"/>
    </row>
    <row r="70" spans="2:12" ht="14.25" customHeight="1">
      <c r="B70" s="39" t="s">
        <v>142</v>
      </c>
      <c r="C70" s="43">
        <v>0</v>
      </c>
      <c r="D70" s="40">
        <f>C70*C27</f>
        <v>0</v>
      </c>
      <c r="E70" s="43">
        <v>0.8</v>
      </c>
      <c r="F70" s="40">
        <f>E70*E27</f>
        <v>56.688912537182844</v>
      </c>
      <c r="G70" s="40"/>
      <c r="H70" s="40">
        <v>0.85</v>
      </c>
      <c r="I70" s="40">
        <f t="shared" si="3"/>
        <v>57.538912537182846</v>
      </c>
      <c r="J70" s="43">
        <v>20</v>
      </c>
      <c r="K70" s="40">
        <f t="shared" si="1"/>
        <v>11.507782507436568</v>
      </c>
      <c r="L70" s="40">
        <f t="shared" si="2"/>
        <v>69.046695044619412</v>
      </c>
    </row>
    <row r="71" spans="2:12" ht="13.5" customHeight="1">
      <c r="B71" s="39" t="s">
        <v>143</v>
      </c>
      <c r="C71" s="43"/>
      <c r="D71" s="40"/>
      <c r="E71" s="43"/>
      <c r="F71" s="40"/>
      <c r="G71" s="40"/>
      <c r="H71" s="40"/>
      <c r="I71" s="40"/>
      <c r="J71" s="43"/>
      <c r="K71" s="40"/>
      <c r="L71" s="40"/>
    </row>
    <row r="72" spans="2:12" ht="14.25" customHeight="1">
      <c r="B72" s="39" t="s">
        <v>144</v>
      </c>
      <c r="C72" s="43">
        <v>0</v>
      </c>
      <c r="D72" s="40">
        <f>C72*32.75</f>
        <v>0</v>
      </c>
      <c r="E72" s="43">
        <v>0.5</v>
      </c>
      <c r="F72" s="40">
        <f>E72*E27</f>
        <v>35.430570335739276</v>
      </c>
      <c r="G72" s="40"/>
      <c r="H72" s="40">
        <v>6.67</v>
      </c>
      <c r="I72" s="40">
        <f t="shared" si="3"/>
        <v>42.100570335739278</v>
      </c>
      <c r="J72" s="43">
        <v>20</v>
      </c>
      <c r="K72" s="40">
        <f t="shared" si="1"/>
        <v>8.4201140671478569</v>
      </c>
      <c r="L72" s="40">
        <f t="shared" si="2"/>
        <v>50.520684402887134</v>
      </c>
    </row>
    <row r="73" spans="2:12" ht="15.75" customHeight="1">
      <c r="B73" s="39" t="s">
        <v>117</v>
      </c>
      <c r="C73" s="43"/>
      <c r="D73" s="40"/>
      <c r="E73" s="43"/>
      <c r="F73" s="40"/>
      <c r="G73" s="40"/>
      <c r="H73" s="40"/>
      <c r="I73" s="40"/>
      <c r="J73" s="43"/>
      <c r="K73" s="40"/>
      <c r="L73" s="40"/>
    </row>
    <row r="74" spans="2:12" ht="18" customHeight="1">
      <c r="B74" s="39" t="s">
        <v>144</v>
      </c>
      <c r="C74" s="43">
        <v>0.5</v>
      </c>
      <c r="D74" s="40">
        <f>C74*C27</f>
        <v>35.16391929133858</v>
      </c>
      <c r="E74" s="43">
        <v>0</v>
      </c>
      <c r="F74" s="40">
        <f>E74*24</f>
        <v>0</v>
      </c>
      <c r="G74" s="40"/>
      <c r="H74" s="40">
        <v>24.85</v>
      </c>
      <c r="I74" s="40">
        <f>D74+F74+H74</f>
        <v>60.013919291338581</v>
      </c>
      <c r="J74" s="43">
        <v>20</v>
      </c>
      <c r="K74" s="40">
        <f>I74*J74/100</f>
        <v>12.002783858267717</v>
      </c>
      <c r="L74" s="40">
        <f>I74+K74</f>
        <v>72.0167031496063</v>
      </c>
    </row>
    <row r="75" spans="2:12" ht="15.75" customHeight="1">
      <c r="B75" s="39" t="s">
        <v>117</v>
      </c>
      <c r="C75" s="43"/>
      <c r="D75" s="40"/>
      <c r="E75" s="43"/>
      <c r="F75" s="40"/>
      <c r="G75" s="40"/>
      <c r="H75" s="40"/>
      <c r="I75" s="40"/>
      <c r="J75" s="43"/>
      <c r="K75" s="40"/>
      <c r="L75" s="40"/>
    </row>
    <row r="76" spans="2:12" ht="17.25" customHeight="1">
      <c r="B76" s="39" t="s">
        <v>145</v>
      </c>
      <c r="C76" s="43">
        <v>3.2</v>
      </c>
      <c r="D76" s="40">
        <f>C76*C27</f>
        <v>225.04908346456693</v>
      </c>
      <c r="E76" s="43">
        <v>0.2</v>
      </c>
      <c r="F76" s="40">
        <f>E76*24</f>
        <v>4.8000000000000007</v>
      </c>
      <c r="G76" s="40"/>
      <c r="H76" s="40"/>
      <c r="I76" s="40">
        <f>D76+F76+H76</f>
        <v>229.84908346456695</v>
      </c>
      <c r="J76" s="43">
        <v>10</v>
      </c>
      <c r="K76" s="40">
        <f>I76*J76/100</f>
        <v>22.984908346456695</v>
      </c>
      <c r="L76" s="40">
        <f>I76+K76</f>
        <v>252.83399181102365</v>
      </c>
    </row>
    <row r="77" spans="2:12" ht="15" customHeight="1">
      <c r="B77" s="39" t="s">
        <v>146</v>
      </c>
      <c r="C77" s="43"/>
      <c r="D77" s="40"/>
      <c r="E77" s="43"/>
      <c r="F77" s="40"/>
      <c r="G77" s="40"/>
      <c r="H77" s="40"/>
      <c r="I77" s="40"/>
      <c r="J77" s="43"/>
      <c r="K77" s="40"/>
      <c r="L77" s="40"/>
    </row>
    <row r="78" spans="2:12" ht="16.5" customHeight="1">
      <c r="B78" s="39" t="s">
        <v>147</v>
      </c>
      <c r="C78" s="43">
        <v>0.8</v>
      </c>
      <c r="D78" s="40">
        <f>C78*C27</f>
        <v>56.262270866141733</v>
      </c>
      <c r="E78" s="43">
        <v>1.5</v>
      </c>
      <c r="F78" s="40">
        <f>E78*E27</f>
        <v>106.29171100721783</v>
      </c>
      <c r="G78" s="40"/>
      <c r="H78" s="40">
        <v>3.57</v>
      </c>
      <c r="I78" s="40">
        <f>D78+F78+H78</f>
        <v>166.12398187335955</v>
      </c>
      <c r="J78" s="43">
        <v>20</v>
      </c>
      <c r="K78" s="40">
        <f>I78*J78/100</f>
        <v>33.224796374671911</v>
      </c>
      <c r="L78" s="40">
        <f>I78+K78</f>
        <v>199.34877824803146</v>
      </c>
    </row>
    <row r="79" spans="2:12" ht="14.25" customHeight="1">
      <c r="B79" s="39" t="s">
        <v>148</v>
      </c>
      <c r="C79" s="43">
        <v>0</v>
      </c>
      <c r="D79" s="40">
        <f>C79*C27</f>
        <v>0</v>
      </c>
      <c r="E79" s="43">
        <v>1.9</v>
      </c>
      <c r="F79" s="40">
        <f>E79*E27</f>
        <v>134.63616727580924</v>
      </c>
      <c r="G79" s="40"/>
      <c r="H79" s="40">
        <v>3.57</v>
      </c>
      <c r="I79" s="40">
        <f>D79+F79+H79</f>
        <v>138.20616727580924</v>
      </c>
      <c r="J79" s="43">
        <v>20</v>
      </c>
      <c r="K79" s="40">
        <f>I79*J79/100</f>
        <v>27.641233455161846</v>
      </c>
      <c r="L79" s="40">
        <f>I79+K79</f>
        <v>165.84740073097109</v>
      </c>
    </row>
    <row r="80" spans="2:12" ht="15.75" customHeight="1">
      <c r="B80" s="39" t="s">
        <v>149</v>
      </c>
      <c r="C80" s="43"/>
      <c r="D80" s="40"/>
      <c r="E80" s="43"/>
      <c r="F80" s="40"/>
      <c r="G80" s="40"/>
      <c r="H80" s="40"/>
      <c r="I80" s="40"/>
      <c r="J80" s="43"/>
      <c r="K80" s="40"/>
      <c r="L80" s="40"/>
    </row>
    <row r="81" spans="2:12" ht="15.75" customHeight="1">
      <c r="B81" s="39" t="s">
        <v>150</v>
      </c>
      <c r="C81" s="43">
        <v>0</v>
      </c>
      <c r="D81" s="40">
        <f>C81*32.75</f>
        <v>0</v>
      </c>
      <c r="E81" s="43">
        <v>0.6</v>
      </c>
      <c r="F81" s="40">
        <f>E81*E27</f>
        <v>42.51668440288713</v>
      </c>
      <c r="G81" s="40"/>
      <c r="H81" s="40"/>
      <c r="I81" s="40">
        <f>D81+F81+H81</f>
        <v>42.51668440288713</v>
      </c>
      <c r="J81" s="43">
        <v>20</v>
      </c>
      <c r="K81" s="40">
        <f t="shared" ref="K81:K89" si="4">I81*J81/100</f>
        <v>8.503336880577427</v>
      </c>
      <c r="L81" s="40">
        <f t="shared" ref="L81:L89" si="5">I81+K81</f>
        <v>51.020021283464558</v>
      </c>
    </row>
    <row r="82" spans="2:12" ht="14.25" customHeight="1">
      <c r="B82" s="39" t="s">
        <v>151</v>
      </c>
      <c r="C82" s="43">
        <v>0</v>
      </c>
      <c r="D82" s="40">
        <f>C82*32.75</f>
        <v>0</v>
      </c>
      <c r="E82" s="43">
        <v>0.4</v>
      </c>
      <c r="F82" s="40">
        <f>E82*E27</f>
        <v>28.344456268591422</v>
      </c>
      <c r="G82" s="40"/>
      <c r="H82" s="40"/>
      <c r="I82" s="40">
        <f>D82+F82+H82</f>
        <v>28.344456268591422</v>
      </c>
      <c r="J82" s="43">
        <v>20</v>
      </c>
      <c r="K82" s="40">
        <f t="shared" si="4"/>
        <v>5.6688912537182841</v>
      </c>
      <c r="L82" s="40">
        <f t="shared" si="5"/>
        <v>34.013347522309708</v>
      </c>
    </row>
    <row r="83" spans="2:12" ht="16.5" customHeight="1">
      <c r="B83" s="39" t="s">
        <v>152</v>
      </c>
      <c r="C83" s="43">
        <v>0</v>
      </c>
      <c r="D83" s="40">
        <f>C83*32.75</f>
        <v>0</v>
      </c>
      <c r="E83" s="43">
        <v>0.2</v>
      </c>
      <c r="F83" s="40">
        <f>E83*24</f>
        <v>4.8000000000000007</v>
      </c>
      <c r="G83" s="40"/>
      <c r="H83" s="40"/>
      <c r="I83" s="40">
        <f t="shared" ref="I83:I90" si="6">D83+F83+H83</f>
        <v>4.8000000000000007</v>
      </c>
      <c r="J83" s="43">
        <v>20</v>
      </c>
      <c r="K83" s="40">
        <f t="shared" si="4"/>
        <v>0.96000000000000019</v>
      </c>
      <c r="L83" s="40">
        <f t="shared" si="5"/>
        <v>5.7600000000000007</v>
      </c>
    </row>
    <row r="84" spans="2:12" ht="16.5" customHeight="1">
      <c r="B84" s="39" t="s">
        <v>153</v>
      </c>
      <c r="C84" s="43">
        <v>1.1000000000000001</v>
      </c>
      <c r="D84" s="40">
        <f>C84*C27</f>
        <v>77.36062244094488</v>
      </c>
      <c r="E84" s="43">
        <v>0</v>
      </c>
      <c r="F84" s="40">
        <f>E84*E27</f>
        <v>0</v>
      </c>
      <c r="G84" s="40"/>
      <c r="H84" s="40">
        <v>11</v>
      </c>
      <c r="I84" s="40">
        <f t="shared" si="6"/>
        <v>88.36062244094488</v>
      </c>
      <c r="J84" s="43">
        <v>20</v>
      </c>
      <c r="K84" s="40">
        <f t="shared" si="4"/>
        <v>17.672124488188977</v>
      </c>
      <c r="L84" s="40">
        <f t="shared" si="5"/>
        <v>106.03274692913385</v>
      </c>
    </row>
    <row r="85" spans="2:12" ht="15.75" customHeight="1">
      <c r="B85" s="39" t="s">
        <v>154</v>
      </c>
      <c r="C85" s="43"/>
      <c r="D85" s="40"/>
      <c r="E85" s="43"/>
      <c r="F85" s="40"/>
      <c r="G85" s="40"/>
      <c r="H85" s="40"/>
      <c r="I85" s="40"/>
      <c r="J85" s="43"/>
      <c r="K85" s="40"/>
      <c r="L85" s="40"/>
    </row>
    <row r="86" spans="2:12" ht="15" customHeight="1">
      <c r="B86" s="39" t="s">
        <v>155</v>
      </c>
      <c r="C86" s="43">
        <v>1.1000000000000001</v>
      </c>
      <c r="D86" s="40">
        <f>C86*C27</f>
        <v>77.36062244094488</v>
      </c>
      <c r="E86" s="43">
        <v>0</v>
      </c>
      <c r="F86" s="40">
        <f>E86*E27</f>
        <v>0</v>
      </c>
      <c r="G86" s="40"/>
      <c r="H86" s="40">
        <v>11</v>
      </c>
      <c r="I86" s="40">
        <f t="shared" si="6"/>
        <v>88.36062244094488</v>
      </c>
      <c r="J86" s="43">
        <v>20</v>
      </c>
      <c r="K86" s="40">
        <f t="shared" si="4"/>
        <v>17.672124488188977</v>
      </c>
      <c r="L86" s="40">
        <f t="shared" si="5"/>
        <v>106.03274692913385</v>
      </c>
    </row>
    <row r="87" spans="2:12" ht="14.25" customHeight="1">
      <c r="B87" s="39" t="s">
        <v>156</v>
      </c>
      <c r="C87" s="43">
        <v>0</v>
      </c>
      <c r="D87" s="40">
        <f>C87*32.75</f>
        <v>0</v>
      </c>
      <c r="E87" s="43">
        <v>0.2</v>
      </c>
      <c r="F87" s="40">
        <f>E87*E27</f>
        <v>14.172228134295711</v>
      </c>
      <c r="G87" s="40"/>
      <c r="H87" s="40"/>
      <c r="I87" s="40">
        <f t="shared" si="6"/>
        <v>14.172228134295711</v>
      </c>
      <c r="J87" s="43">
        <v>20</v>
      </c>
      <c r="K87" s="40">
        <f t="shared" si="4"/>
        <v>2.834445626859142</v>
      </c>
      <c r="L87" s="40">
        <f t="shared" si="5"/>
        <v>17.006673761154854</v>
      </c>
    </row>
    <row r="88" spans="2:12" ht="14.25" customHeight="1">
      <c r="B88" s="39" t="s">
        <v>157</v>
      </c>
      <c r="C88" s="43"/>
      <c r="D88" s="40"/>
      <c r="E88" s="43"/>
      <c r="F88" s="40"/>
      <c r="G88" s="40"/>
      <c r="H88" s="40"/>
      <c r="I88" s="40"/>
      <c r="J88" s="43"/>
      <c r="K88" s="40"/>
      <c r="L88" s="40"/>
    </row>
    <row r="89" spans="2:12" ht="15" customHeight="1">
      <c r="B89" s="39" t="s">
        <v>158</v>
      </c>
      <c r="C89" s="43">
        <v>0</v>
      </c>
      <c r="D89" s="40">
        <f>C89*32.75</f>
        <v>0</v>
      </c>
      <c r="E89" s="43">
        <v>0.2</v>
      </c>
      <c r="F89" s="40">
        <v>4.04</v>
      </c>
      <c r="G89" s="40"/>
      <c r="H89" s="40"/>
      <c r="I89" s="40">
        <f t="shared" si="6"/>
        <v>4.04</v>
      </c>
      <c r="J89" s="43">
        <v>20</v>
      </c>
      <c r="K89" s="40">
        <f t="shared" si="4"/>
        <v>0.80799999999999994</v>
      </c>
      <c r="L89" s="40">
        <f t="shared" si="5"/>
        <v>4.8479999999999999</v>
      </c>
    </row>
    <row r="90" spans="2:12" ht="14.25" customHeight="1">
      <c r="B90" s="39" t="s">
        <v>159</v>
      </c>
      <c r="C90" s="43">
        <v>0.5</v>
      </c>
      <c r="D90" s="40">
        <f>C90*C27</f>
        <v>35.16391929133858</v>
      </c>
      <c r="E90" s="43">
        <v>0.5</v>
      </c>
      <c r="F90" s="40">
        <f>E90*24</f>
        <v>12</v>
      </c>
      <c r="G90" s="40"/>
      <c r="H90" s="40">
        <v>6.75</v>
      </c>
      <c r="I90" s="40">
        <f t="shared" si="6"/>
        <v>53.91391929133858</v>
      </c>
      <c r="J90" s="43">
        <v>20</v>
      </c>
      <c r="K90" s="40">
        <f>I90*J90/100</f>
        <v>10.782783858267717</v>
      </c>
      <c r="L90" s="40">
        <f>I90+K90</f>
        <v>64.696703149606293</v>
      </c>
    </row>
    <row r="92" spans="2:12">
      <c r="B92" s="54" t="s">
        <v>230</v>
      </c>
      <c r="C92" s="54" t="s">
        <v>981</v>
      </c>
      <c r="D92" s="54"/>
      <c r="E92" s="54"/>
      <c r="F92" s="54"/>
      <c r="G92" s="54"/>
      <c r="H92" s="54"/>
      <c r="I92" s="56"/>
      <c r="J92" s="54"/>
      <c r="K92" s="54"/>
      <c r="L92" s="54"/>
    </row>
    <row r="93" spans="2:12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2:12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</row>
    <row r="95" spans="2:12" ht="15.75">
      <c r="B95" s="57"/>
      <c r="G95" s="54"/>
      <c r="H95" s="54"/>
      <c r="I95" s="54"/>
      <c r="J95" s="54"/>
      <c r="K95" s="54"/>
      <c r="L95" s="54"/>
    </row>
    <row r="96" spans="2:12" ht="15.75">
      <c r="B96" s="57"/>
      <c r="G96" s="54"/>
      <c r="H96" s="54"/>
      <c r="I96" s="54"/>
      <c r="J96" s="54"/>
      <c r="K96" s="54"/>
      <c r="L96" s="54"/>
    </row>
    <row r="97" spans="2:12" ht="15.75">
      <c r="B97" s="57"/>
      <c r="G97" s="54"/>
      <c r="H97" s="54"/>
      <c r="I97" s="54"/>
      <c r="J97" s="54"/>
      <c r="K97" s="54"/>
      <c r="L97" s="54"/>
    </row>
    <row r="98" spans="2:12" ht="15.75">
      <c r="B98" s="57"/>
      <c r="G98" s="54"/>
      <c r="H98" s="54"/>
      <c r="I98" s="54"/>
      <c r="J98" s="54"/>
      <c r="K98" s="54"/>
      <c r="L98" s="54"/>
    </row>
    <row r="99" spans="2:12" ht="15.75">
      <c r="B99" s="57"/>
      <c r="G99" s="54"/>
      <c r="H99" s="54"/>
      <c r="I99" s="54"/>
      <c r="J99" s="54"/>
      <c r="K99" s="54"/>
      <c r="L99" s="54"/>
    </row>
    <row r="100" spans="2:12" ht="15.75">
      <c r="B100" s="57"/>
      <c r="G100" s="54"/>
      <c r="H100" s="54"/>
      <c r="I100" s="54"/>
      <c r="J100" s="54"/>
      <c r="K100" s="54"/>
      <c r="L100" s="54"/>
    </row>
    <row r="101" spans="2:12" ht="15.75">
      <c r="B101" s="57"/>
      <c r="G101" s="54"/>
      <c r="H101" s="54"/>
      <c r="I101" s="54"/>
      <c r="J101" s="54"/>
      <c r="K101" s="54"/>
      <c r="L101" s="54"/>
    </row>
    <row r="102" spans="2:12" ht="15.75">
      <c r="B102" s="57"/>
      <c r="G102" s="54"/>
      <c r="H102" s="54"/>
      <c r="I102" s="54"/>
      <c r="J102" s="54"/>
      <c r="K102" s="54"/>
      <c r="L102" s="54"/>
    </row>
    <row r="103" spans="2:12" ht="15.75">
      <c r="B103" s="57"/>
      <c r="G103" s="54"/>
      <c r="H103" s="54"/>
      <c r="I103" s="54"/>
      <c r="J103" s="54"/>
      <c r="K103" s="54"/>
      <c r="L103" s="54"/>
    </row>
    <row r="104" spans="2:12" ht="15.75">
      <c r="B104" s="57"/>
      <c r="G104" s="54"/>
      <c r="H104" s="54"/>
      <c r="I104" s="54"/>
      <c r="J104" s="54"/>
      <c r="K104" s="54"/>
      <c r="L104" s="54"/>
    </row>
    <row r="105" spans="2:12" ht="15.75">
      <c r="B105" s="57"/>
      <c r="G105" s="54"/>
      <c r="H105" s="54"/>
      <c r="I105" s="54"/>
      <c r="J105" s="54"/>
      <c r="K105" s="54"/>
      <c r="L105" s="54"/>
    </row>
    <row r="106" spans="2:12" ht="15.75">
      <c r="B106" s="57"/>
      <c r="G106" s="54"/>
      <c r="H106" s="54"/>
      <c r="I106" s="54"/>
      <c r="J106" s="54"/>
      <c r="K106" s="54"/>
      <c r="L106" s="54"/>
    </row>
    <row r="107" spans="2:12" ht="15.75">
      <c r="B107" s="57"/>
      <c r="G107" s="54"/>
      <c r="H107" s="54"/>
      <c r="I107" s="54"/>
      <c r="J107" s="54"/>
      <c r="K107" s="54"/>
      <c r="L107" s="54"/>
    </row>
    <row r="108" spans="2:12" ht="15.75">
      <c r="B108" s="57"/>
      <c r="G108" s="54"/>
      <c r="H108" s="54"/>
      <c r="I108" s="54"/>
      <c r="J108" s="54"/>
      <c r="K108" s="54"/>
      <c r="L108" s="54"/>
    </row>
    <row r="109" spans="2:12" ht="15.75">
      <c r="B109" s="57"/>
      <c r="G109" s="54"/>
      <c r="H109" s="54"/>
      <c r="I109" s="54"/>
      <c r="J109" s="54"/>
      <c r="K109" s="54"/>
      <c r="L109" s="54"/>
    </row>
    <row r="110" spans="2:12" ht="15.75">
      <c r="B110" s="57"/>
      <c r="G110" s="54"/>
      <c r="H110" s="54"/>
      <c r="I110" s="54"/>
      <c r="J110" s="54"/>
      <c r="K110" s="54"/>
      <c r="L110" s="54"/>
    </row>
    <row r="111" spans="2:12" ht="15.75">
      <c r="B111" s="57"/>
      <c r="G111" s="54"/>
      <c r="H111" s="54"/>
      <c r="I111" s="54"/>
      <c r="J111" s="54"/>
      <c r="K111" s="54"/>
      <c r="L111" s="54"/>
    </row>
    <row r="112" spans="2:12">
      <c r="B112" s="119" t="s">
        <v>580</v>
      </c>
      <c r="C112" s="119"/>
      <c r="D112" s="119"/>
      <c r="E112" s="119"/>
      <c r="F112" s="119"/>
      <c r="G112" s="119"/>
    </row>
    <row r="113" spans="2:7">
      <c r="B113" s="119" t="s">
        <v>458</v>
      </c>
      <c r="C113" s="119"/>
      <c r="D113" s="119"/>
      <c r="E113" s="119"/>
      <c r="F113" s="119"/>
      <c r="G113" s="119"/>
    </row>
    <row r="114" spans="2:7">
      <c r="B114" s="119"/>
      <c r="C114" s="119"/>
      <c r="D114" s="119"/>
      <c r="E114" s="119"/>
      <c r="F114" s="119"/>
      <c r="G114" s="119"/>
    </row>
    <row r="115" spans="2:7">
      <c r="B115" s="119" t="s">
        <v>459</v>
      </c>
      <c r="C115" s="119"/>
      <c r="D115" s="119"/>
      <c r="E115" s="119"/>
      <c r="F115" s="119"/>
      <c r="G115" s="119"/>
    </row>
    <row r="116" spans="2:7">
      <c r="B116" s="85" t="s">
        <v>460</v>
      </c>
      <c r="C116" s="85"/>
      <c r="D116" s="85"/>
      <c r="E116" s="85" t="s">
        <v>70</v>
      </c>
      <c r="F116" s="85" t="s">
        <v>71</v>
      </c>
      <c r="G116" s="85"/>
    </row>
    <row r="117" spans="2:7">
      <c r="B117" s="85" t="s">
        <v>461</v>
      </c>
      <c r="C117" s="85" t="s">
        <v>94</v>
      </c>
      <c r="D117" s="85">
        <v>25</v>
      </c>
      <c r="E117" s="85">
        <v>115.8</v>
      </c>
      <c r="F117" s="85">
        <f>D117*E117</f>
        <v>2895</v>
      </c>
      <c r="G117" s="85"/>
    </row>
    <row r="118" spans="2:7">
      <c r="B118" s="85" t="s">
        <v>462</v>
      </c>
      <c r="C118" s="85" t="s">
        <v>463</v>
      </c>
      <c r="D118" s="85">
        <v>3</v>
      </c>
      <c r="E118" s="85">
        <v>137</v>
      </c>
      <c r="F118" s="85">
        <f t="shared" ref="F118:F127" si="7">D118*E118</f>
        <v>411</v>
      </c>
      <c r="G118" s="85"/>
    </row>
    <row r="119" spans="2:7">
      <c r="B119" s="85" t="s">
        <v>464</v>
      </c>
      <c r="C119" s="85" t="s">
        <v>465</v>
      </c>
      <c r="D119" s="85">
        <v>100</v>
      </c>
      <c r="E119" s="85">
        <v>2.9</v>
      </c>
      <c r="F119" s="85">
        <f t="shared" si="7"/>
        <v>290</v>
      </c>
      <c r="G119" s="85"/>
    </row>
    <row r="120" spans="2:7">
      <c r="B120" s="85" t="s">
        <v>466</v>
      </c>
      <c r="C120" s="85" t="s">
        <v>463</v>
      </c>
      <c r="D120" s="85">
        <v>3</v>
      </c>
      <c r="E120" s="85">
        <v>1213</v>
      </c>
      <c r="F120" s="85">
        <f t="shared" si="7"/>
        <v>3639</v>
      </c>
      <c r="G120" s="85"/>
    </row>
    <row r="121" spans="2:7">
      <c r="B121" s="85" t="s">
        <v>467</v>
      </c>
      <c r="C121" s="85" t="s">
        <v>468</v>
      </c>
      <c r="D121" s="85">
        <v>25</v>
      </c>
      <c r="E121" s="85">
        <v>108</v>
      </c>
      <c r="F121" s="85">
        <f t="shared" si="7"/>
        <v>2700</v>
      </c>
      <c r="G121" s="85"/>
    </row>
    <row r="122" spans="2:7">
      <c r="B122" s="85" t="s">
        <v>469</v>
      </c>
      <c r="C122" s="85" t="s">
        <v>463</v>
      </c>
      <c r="D122" s="85">
        <v>2</v>
      </c>
      <c r="E122" s="85">
        <v>170</v>
      </c>
      <c r="F122" s="85">
        <f t="shared" si="7"/>
        <v>340</v>
      </c>
      <c r="G122" s="85"/>
    </row>
    <row r="123" spans="2:7">
      <c r="B123" s="85" t="s">
        <v>470</v>
      </c>
      <c r="C123" s="85" t="s">
        <v>463</v>
      </c>
      <c r="D123" s="85">
        <v>2</v>
      </c>
      <c r="E123" s="85">
        <v>210</v>
      </c>
      <c r="F123" s="85">
        <f t="shared" si="7"/>
        <v>420</v>
      </c>
      <c r="G123" s="85"/>
    </row>
    <row r="124" spans="2:7">
      <c r="B124" s="85" t="s">
        <v>471</v>
      </c>
      <c r="C124" s="85" t="s">
        <v>465</v>
      </c>
      <c r="D124" s="85">
        <v>4000</v>
      </c>
      <c r="E124" s="85">
        <v>6.3</v>
      </c>
      <c r="F124" s="85">
        <f t="shared" si="7"/>
        <v>25200</v>
      </c>
      <c r="G124" s="85"/>
    </row>
    <row r="125" spans="2:7">
      <c r="B125" s="85" t="s">
        <v>472</v>
      </c>
      <c r="C125" s="85" t="s">
        <v>465</v>
      </c>
      <c r="D125" s="85">
        <v>20000</v>
      </c>
      <c r="E125" s="85">
        <v>5</v>
      </c>
      <c r="F125" s="85">
        <f t="shared" si="7"/>
        <v>100000</v>
      </c>
      <c r="G125" s="85"/>
    </row>
    <row r="126" spans="2:7">
      <c r="B126" s="85" t="s">
        <v>473</v>
      </c>
      <c r="C126" s="85" t="s">
        <v>463</v>
      </c>
      <c r="D126" s="85">
        <v>3</v>
      </c>
      <c r="E126" s="85">
        <v>550</v>
      </c>
      <c r="F126" s="85">
        <f t="shared" si="7"/>
        <v>1650</v>
      </c>
      <c r="G126" s="85"/>
    </row>
    <row r="127" spans="2:7">
      <c r="B127" s="85" t="s">
        <v>474</v>
      </c>
      <c r="C127" s="85" t="s">
        <v>463</v>
      </c>
      <c r="D127" s="85">
        <v>2</v>
      </c>
      <c r="E127" s="85">
        <f>242/0.5</f>
        <v>484</v>
      </c>
      <c r="F127" s="85">
        <f t="shared" si="7"/>
        <v>968</v>
      </c>
      <c r="G127" s="85"/>
    </row>
    <row r="128" spans="2:7">
      <c r="B128" s="85" t="s">
        <v>475</v>
      </c>
      <c r="C128" s="85"/>
      <c r="D128" s="85"/>
      <c r="E128" s="85"/>
      <c r="F128" s="85">
        <f>SUM(F117:F127)</f>
        <v>138513</v>
      </c>
      <c r="G128" s="85"/>
    </row>
    <row r="129" spans="2:7">
      <c r="B129" s="85" t="s">
        <v>476</v>
      </c>
      <c r="C129" s="85"/>
      <c r="D129" s="85"/>
      <c r="E129" s="85"/>
      <c r="F129" s="85">
        <v>38840</v>
      </c>
      <c r="G129" s="85"/>
    </row>
    <row r="130" spans="2:7">
      <c r="B130" s="85" t="s">
        <v>477</v>
      </c>
      <c r="C130" s="85"/>
      <c r="D130" s="85"/>
      <c r="E130" s="85"/>
      <c r="F130" s="120">
        <f>F128/F129</f>
        <v>3.5662461380020596</v>
      </c>
      <c r="G130" s="85"/>
    </row>
    <row r="131" spans="2:7">
      <c r="B131" s="85"/>
      <c r="C131" s="85"/>
      <c r="D131" s="85"/>
      <c r="E131" s="85"/>
      <c r="F131" s="120"/>
      <c r="G131" s="85"/>
    </row>
    <row r="132" spans="2:7">
      <c r="B132" s="85" t="s">
        <v>478</v>
      </c>
      <c r="C132" s="85"/>
      <c r="D132" s="85"/>
      <c r="E132" s="85"/>
      <c r="F132" s="85"/>
      <c r="G132" s="85"/>
    </row>
    <row r="133" spans="2:7">
      <c r="B133" s="85" t="s">
        <v>479</v>
      </c>
      <c r="C133" s="85" t="s">
        <v>463</v>
      </c>
      <c r="D133" s="85">
        <v>1</v>
      </c>
      <c r="E133" s="85">
        <v>28</v>
      </c>
      <c r="F133" s="85">
        <v>28</v>
      </c>
      <c r="G133" s="85"/>
    </row>
    <row r="134" spans="2:7">
      <c r="B134" s="85" t="s">
        <v>475</v>
      </c>
      <c r="C134" s="85"/>
      <c r="D134" s="85"/>
      <c r="E134" s="85"/>
      <c r="F134" s="85">
        <v>28</v>
      </c>
      <c r="G134" s="85"/>
    </row>
    <row r="135" spans="2:7">
      <c r="B135" s="85" t="s">
        <v>476</v>
      </c>
      <c r="C135" s="85"/>
      <c r="D135" s="85"/>
      <c r="E135" s="85"/>
      <c r="F135" s="85">
        <v>3300</v>
      </c>
      <c r="G135" s="85"/>
    </row>
    <row r="136" spans="2:7">
      <c r="B136" s="85" t="s">
        <v>477</v>
      </c>
      <c r="C136" s="85"/>
      <c r="D136" s="85"/>
      <c r="E136" s="85"/>
      <c r="F136" s="120">
        <f>F134/F135</f>
        <v>8.4848484848484857E-3</v>
      </c>
      <c r="G136" s="85"/>
    </row>
    <row r="137" spans="2:7">
      <c r="B137" s="85"/>
      <c r="C137" s="85"/>
      <c r="D137" s="85"/>
      <c r="E137" s="85"/>
      <c r="F137" s="85"/>
      <c r="G137" s="85"/>
    </row>
    <row r="138" spans="2:7">
      <c r="B138" s="85" t="s">
        <v>480</v>
      </c>
      <c r="C138" s="85"/>
      <c r="D138" s="85"/>
      <c r="E138" s="85"/>
      <c r="F138" s="85"/>
      <c r="G138" s="85"/>
    </row>
    <row r="139" spans="2:7">
      <c r="B139" s="85" t="s">
        <v>481</v>
      </c>
      <c r="C139" s="85" t="s">
        <v>482</v>
      </c>
      <c r="D139" s="85">
        <v>50</v>
      </c>
      <c r="E139" s="85">
        <v>50</v>
      </c>
      <c r="F139" s="85">
        <f>D139*E139</f>
        <v>2500</v>
      </c>
      <c r="G139" s="85"/>
    </row>
    <row r="140" spans="2:7">
      <c r="B140" s="85" t="s">
        <v>475</v>
      </c>
      <c r="C140" s="85"/>
      <c r="D140" s="85"/>
      <c r="E140" s="85"/>
      <c r="F140" s="85">
        <v>2500</v>
      </c>
      <c r="G140" s="85"/>
    </row>
    <row r="141" spans="2:7">
      <c r="B141" s="85" t="s">
        <v>476</v>
      </c>
      <c r="C141" s="85"/>
      <c r="D141" s="85"/>
      <c r="E141" s="85"/>
      <c r="F141" s="85">
        <v>2500</v>
      </c>
      <c r="G141" s="85"/>
    </row>
    <row r="142" spans="2:7">
      <c r="B142" s="85" t="s">
        <v>477</v>
      </c>
      <c r="C142" s="85"/>
      <c r="D142" s="85"/>
      <c r="E142" s="85"/>
      <c r="F142" s="120">
        <f>F140/F141</f>
        <v>1</v>
      </c>
      <c r="G142" s="85"/>
    </row>
    <row r="143" spans="2:7">
      <c r="B143" s="85"/>
      <c r="C143" s="85"/>
      <c r="D143" s="85"/>
      <c r="E143" s="85"/>
      <c r="F143" s="85"/>
      <c r="G143" s="85"/>
    </row>
    <row r="144" spans="2:7">
      <c r="B144" s="85" t="s">
        <v>483</v>
      </c>
      <c r="C144" s="85"/>
      <c r="D144" s="85"/>
      <c r="E144" s="85"/>
      <c r="F144" s="85"/>
      <c r="G144" s="85"/>
    </row>
    <row r="145" spans="2:7">
      <c r="B145" s="85" t="s">
        <v>484</v>
      </c>
      <c r="C145" s="85" t="s">
        <v>465</v>
      </c>
      <c r="D145" s="85">
        <v>100</v>
      </c>
      <c r="E145" s="85">
        <v>6.3</v>
      </c>
      <c r="F145" s="85">
        <f>D145*E145</f>
        <v>630</v>
      </c>
      <c r="G145" s="85"/>
    </row>
    <row r="146" spans="2:7">
      <c r="B146" s="85" t="s">
        <v>485</v>
      </c>
      <c r="C146" s="85" t="s">
        <v>465</v>
      </c>
      <c r="D146" s="85">
        <v>100</v>
      </c>
      <c r="E146" s="85">
        <v>0.28000000000000003</v>
      </c>
      <c r="F146" s="85">
        <f>D146*E146</f>
        <v>28.000000000000004</v>
      </c>
      <c r="G146" s="85"/>
    </row>
    <row r="147" spans="2:7">
      <c r="B147" s="85" t="s">
        <v>486</v>
      </c>
      <c r="C147" s="85" t="s">
        <v>463</v>
      </c>
      <c r="D147" s="85">
        <v>0.1</v>
      </c>
      <c r="E147" s="85">
        <v>550</v>
      </c>
      <c r="F147" s="85">
        <f>D147*E147</f>
        <v>55</v>
      </c>
      <c r="G147" s="85"/>
    </row>
    <row r="148" spans="2:7">
      <c r="B148" s="85" t="s">
        <v>475</v>
      </c>
      <c r="C148" s="85"/>
      <c r="D148" s="85"/>
      <c r="E148" s="85"/>
      <c r="F148" s="85">
        <f>SUM(F145:F147)</f>
        <v>713</v>
      </c>
      <c r="G148" s="85"/>
    </row>
    <row r="149" spans="2:7">
      <c r="B149" s="85" t="s">
        <v>476</v>
      </c>
      <c r="C149" s="85"/>
      <c r="D149" s="85"/>
      <c r="E149" s="85"/>
      <c r="F149" s="85">
        <v>250</v>
      </c>
      <c r="G149" s="85"/>
    </row>
    <row r="150" spans="2:7">
      <c r="B150" s="85" t="s">
        <v>477</v>
      </c>
      <c r="C150" s="85"/>
      <c r="D150" s="85"/>
      <c r="E150" s="85"/>
      <c r="F150" s="120">
        <f>F148/F149</f>
        <v>2.8519999999999999</v>
      </c>
      <c r="G150" s="85"/>
    </row>
    <row r="151" spans="2:7">
      <c r="B151" s="85"/>
      <c r="C151" s="85"/>
      <c r="D151" s="85"/>
      <c r="E151" s="85"/>
      <c r="F151" s="85"/>
      <c r="G151" s="85"/>
    </row>
    <row r="152" spans="2:7">
      <c r="B152" s="85" t="s">
        <v>487</v>
      </c>
      <c r="C152" s="85"/>
      <c r="D152" s="85"/>
      <c r="E152" s="85"/>
      <c r="F152" s="85"/>
      <c r="G152" s="85"/>
    </row>
    <row r="153" spans="2:7">
      <c r="B153" s="85" t="s">
        <v>488</v>
      </c>
      <c r="C153" s="85" t="s">
        <v>463</v>
      </c>
      <c r="D153" s="85">
        <v>0.1</v>
      </c>
      <c r="E153" s="85">
        <v>484</v>
      </c>
      <c r="F153" s="85">
        <f>D153*E153</f>
        <v>48.400000000000006</v>
      </c>
      <c r="G153" s="85"/>
    </row>
    <row r="154" spans="2:7">
      <c r="B154" s="85" t="s">
        <v>489</v>
      </c>
      <c r="C154" s="85" t="s">
        <v>468</v>
      </c>
      <c r="D154" s="85">
        <v>0.5</v>
      </c>
      <c r="E154" s="85">
        <v>108</v>
      </c>
      <c r="F154" s="85">
        <f t="shared" ref="F154:F159" si="8">D154*E154</f>
        <v>54</v>
      </c>
      <c r="G154" s="85"/>
    </row>
    <row r="155" spans="2:7">
      <c r="B155" s="85" t="s">
        <v>490</v>
      </c>
      <c r="C155" s="85" t="s">
        <v>465</v>
      </c>
      <c r="D155" s="85">
        <v>100</v>
      </c>
      <c r="E155" s="85">
        <v>6.3</v>
      </c>
      <c r="F155" s="85">
        <f t="shared" si="8"/>
        <v>630</v>
      </c>
      <c r="G155" s="85"/>
    </row>
    <row r="156" spans="2:7">
      <c r="B156" s="85" t="s">
        <v>491</v>
      </c>
      <c r="C156" s="85" t="s">
        <v>465</v>
      </c>
      <c r="D156" s="85">
        <v>100</v>
      </c>
      <c r="E156" s="85">
        <v>5</v>
      </c>
      <c r="F156" s="85">
        <f t="shared" si="8"/>
        <v>500</v>
      </c>
      <c r="G156" s="85"/>
    </row>
    <row r="157" spans="2:7">
      <c r="B157" s="85" t="s">
        <v>492</v>
      </c>
      <c r="C157" s="85" t="s">
        <v>463</v>
      </c>
      <c r="D157" s="85">
        <v>0.2</v>
      </c>
      <c r="E157" s="85">
        <v>170</v>
      </c>
      <c r="F157" s="85">
        <f t="shared" si="8"/>
        <v>34</v>
      </c>
      <c r="G157" s="85"/>
    </row>
    <row r="158" spans="2:7">
      <c r="B158" s="85" t="s">
        <v>493</v>
      </c>
      <c r="C158" s="85" t="s">
        <v>463</v>
      </c>
      <c r="D158" s="85">
        <v>0.2</v>
      </c>
      <c r="E158" s="85">
        <v>210</v>
      </c>
      <c r="F158" s="85">
        <f t="shared" si="8"/>
        <v>42</v>
      </c>
      <c r="G158" s="85"/>
    </row>
    <row r="159" spans="2:7">
      <c r="B159" s="85" t="s">
        <v>494</v>
      </c>
      <c r="C159" s="85" t="s">
        <v>463</v>
      </c>
      <c r="D159" s="85">
        <v>0.1</v>
      </c>
      <c r="E159" s="85">
        <v>550</v>
      </c>
      <c r="F159" s="85">
        <f t="shared" si="8"/>
        <v>55</v>
      </c>
      <c r="G159" s="85"/>
    </row>
    <row r="160" spans="2:7">
      <c r="B160" s="85" t="s">
        <v>475</v>
      </c>
      <c r="C160" s="85"/>
      <c r="D160" s="85"/>
      <c r="E160" s="85"/>
      <c r="F160" s="85">
        <f>SUM(F153:F159)</f>
        <v>1363.4</v>
      </c>
      <c r="G160" s="85"/>
    </row>
    <row r="161" spans="2:7">
      <c r="B161" s="85" t="s">
        <v>476</v>
      </c>
      <c r="C161" s="85"/>
      <c r="D161" s="85"/>
      <c r="E161" s="85"/>
      <c r="F161" s="85">
        <v>1600</v>
      </c>
      <c r="G161" s="85"/>
    </row>
    <row r="162" spans="2:7">
      <c r="B162" s="85" t="s">
        <v>477</v>
      </c>
      <c r="C162" s="85"/>
      <c r="D162" s="85"/>
      <c r="E162" s="85"/>
      <c r="F162" s="120">
        <f>F160/F161</f>
        <v>0.85212500000000002</v>
      </c>
      <c r="G162" s="85"/>
    </row>
    <row r="163" spans="2:7">
      <c r="B163" s="85"/>
      <c r="C163" s="85"/>
      <c r="D163" s="85"/>
      <c r="E163" s="85"/>
      <c r="F163" s="85"/>
      <c r="G163" s="85"/>
    </row>
    <row r="164" spans="2:7">
      <c r="B164" s="85" t="s">
        <v>495</v>
      </c>
      <c r="C164" s="85"/>
      <c r="D164" s="85"/>
      <c r="E164" s="85"/>
      <c r="F164" s="85"/>
      <c r="G164" s="85"/>
    </row>
    <row r="165" spans="2:7">
      <c r="B165" s="85" t="s">
        <v>496</v>
      </c>
      <c r="C165" s="85" t="s">
        <v>463</v>
      </c>
      <c r="D165" s="85">
        <v>0.1</v>
      </c>
      <c r="E165" s="85">
        <v>185</v>
      </c>
      <c r="F165" s="85">
        <f t="shared" ref="F165:F170" si="9">D165*E165</f>
        <v>18.5</v>
      </c>
      <c r="G165" s="85"/>
    </row>
    <row r="166" spans="2:7">
      <c r="B166" s="85" t="s">
        <v>467</v>
      </c>
      <c r="C166" s="85" t="s">
        <v>468</v>
      </c>
      <c r="D166" s="85">
        <v>0.5</v>
      </c>
      <c r="E166" s="85">
        <v>108</v>
      </c>
      <c r="F166" s="85">
        <f t="shared" si="9"/>
        <v>54</v>
      </c>
      <c r="G166" s="85"/>
    </row>
    <row r="167" spans="2:7">
      <c r="B167" s="85" t="s">
        <v>497</v>
      </c>
      <c r="C167" s="85" t="s">
        <v>465</v>
      </c>
      <c r="D167" s="85">
        <v>100</v>
      </c>
      <c r="E167" s="85">
        <v>6.3</v>
      </c>
      <c r="F167" s="85">
        <f t="shared" si="9"/>
        <v>630</v>
      </c>
      <c r="G167" s="85"/>
    </row>
    <row r="168" spans="2:7">
      <c r="B168" s="85" t="s">
        <v>498</v>
      </c>
      <c r="C168" s="85" t="s">
        <v>465</v>
      </c>
      <c r="D168" s="85">
        <v>100</v>
      </c>
      <c r="E168" s="85">
        <v>5</v>
      </c>
      <c r="F168" s="85">
        <f t="shared" si="9"/>
        <v>500</v>
      </c>
      <c r="G168" s="85"/>
    </row>
    <row r="169" spans="2:7">
      <c r="B169" s="85" t="s">
        <v>499</v>
      </c>
      <c r="C169" s="85" t="s">
        <v>463</v>
      </c>
      <c r="D169" s="85">
        <v>0.1</v>
      </c>
      <c r="E169" s="85">
        <v>210</v>
      </c>
      <c r="F169" s="85">
        <f t="shared" si="9"/>
        <v>21</v>
      </c>
      <c r="G169" s="85"/>
    </row>
    <row r="170" spans="2:7">
      <c r="B170" s="85" t="s">
        <v>500</v>
      </c>
      <c r="C170" s="85" t="s">
        <v>463</v>
      </c>
      <c r="D170" s="85">
        <v>0.1</v>
      </c>
      <c r="E170" s="85">
        <v>550</v>
      </c>
      <c r="F170" s="85">
        <f t="shared" si="9"/>
        <v>55</v>
      </c>
      <c r="G170" s="85"/>
    </row>
    <row r="171" spans="2:7">
      <c r="B171" s="85" t="s">
        <v>475</v>
      </c>
      <c r="C171" s="85"/>
      <c r="D171" s="85"/>
      <c r="E171" s="85"/>
      <c r="F171" s="85">
        <f>SUM(F165:F170)</f>
        <v>1278.5</v>
      </c>
      <c r="G171" s="85"/>
    </row>
    <row r="172" spans="2:7">
      <c r="B172" s="85" t="s">
        <v>476</v>
      </c>
      <c r="C172" s="85"/>
      <c r="D172" s="85"/>
      <c r="E172" s="85"/>
      <c r="F172" s="85">
        <v>70</v>
      </c>
      <c r="G172" s="85"/>
    </row>
    <row r="173" spans="2:7">
      <c r="B173" s="85" t="s">
        <v>477</v>
      </c>
      <c r="C173" s="85"/>
      <c r="D173" s="85"/>
      <c r="E173" s="85"/>
      <c r="F173" s="120">
        <f>F171/F172</f>
        <v>18.264285714285716</v>
      </c>
      <c r="G173" s="85"/>
    </row>
    <row r="174" spans="2:7">
      <c r="B174" s="85"/>
      <c r="C174" s="85"/>
      <c r="D174" s="85"/>
      <c r="E174" s="85"/>
      <c r="F174" s="85"/>
      <c r="G174" s="85"/>
    </row>
    <row r="175" spans="2:7">
      <c r="B175" s="85"/>
      <c r="C175" s="85"/>
      <c r="D175" s="85"/>
      <c r="E175" s="85"/>
      <c r="F175" s="120"/>
      <c r="G175" s="85"/>
    </row>
    <row r="176" spans="2:7">
      <c r="B176" s="85" t="s">
        <v>501</v>
      </c>
      <c r="C176" s="85"/>
      <c r="D176" s="85"/>
      <c r="E176" s="85"/>
      <c r="F176" s="85"/>
      <c r="G176" s="85"/>
    </row>
    <row r="177" spans="2:7">
      <c r="B177" s="85" t="s">
        <v>502</v>
      </c>
      <c r="C177" s="85" t="s">
        <v>482</v>
      </c>
      <c r="D177" s="85">
        <v>1</v>
      </c>
      <c r="E177" s="85">
        <v>220</v>
      </c>
      <c r="F177" s="85">
        <v>220</v>
      </c>
      <c r="G177" s="85"/>
    </row>
    <row r="178" spans="2:7">
      <c r="B178" s="85" t="s">
        <v>475</v>
      </c>
      <c r="C178" s="85"/>
      <c r="D178" s="85"/>
      <c r="E178" s="85"/>
      <c r="F178" s="85">
        <f>SUM(F176:F177)</f>
        <v>220</v>
      </c>
      <c r="G178" s="85"/>
    </row>
    <row r="179" spans="2:7">
      <c r="B179" s="85" t="s">
        <v>476</v>
      </c>
      <c r="C179" s="85"/>
      <c r="D179" s="85"/>
      <c r="E179" s="85"/>
      <c r="F179" s="85">
        <v>20</v>
      </c>
      <c r="G179" s="85"/>
    </row>
    <row r="180" spans="2:7">
      <c r="B180" s="85" t="s">
        <v>477</v>
      </c>
      <c r="C180" s="85"/>
      <c r="D180" s="85"/>
      <c r="E180" s="85"/>
      <c r="F180" s="120">
        <f>F178/F179</f>
        <v>11</v>
      </c>
      <c r="G180" s="85"/>
    </row>
    <row r="181" spans="2:7">
      <c r="B181" s="85"/>
      <c r="C181" s="85"/>
      <c r="D181" s="85"/>
      <c r="E181" s="85"/>
      <c r="F181" s="85"/>
      <c r="G181" s="85"/>
    </row>
    <row r="182" spans="2:7">
      <c r="B182" s="85" t="s">
        <v>503</v>
      </c>
      <c r="C182" s="85"/>
      <c r="D182" s="85"/>
      <c r="E182" s="85"/>
      <c r="F182" s="85"/>
      <c r="G182" s="85"/>
    </row>
    <row r="183" spans="2:7">
      <c r="B183" s="85" t="s">
        <v>504</v>
      </c>
      <c r="C183" s="85" t="s">
        <v>463</v>
      </c>
      <c r="D183" s="85">
        <v>1</v>
      </c>
      <c r="E183" s="85">
        <v>180</v>
      </c>
      <c r="F183" s="85">
        <f>D183*E183</f>
        <v>180</v>
      </c>
      <c r="G183" s="85"/>
    </row>
    <row r="184" spans="2:7">
      <c r="B184" s="85" t="s">
        <v>505</v>
      </c>
      <c r="C184" s="85" t="s">
        <v>463</v>
      </c>
      <c r="D184" s="85">
        <v>0.1</v>
      </c>
      <c r="E184" s="85">
        <v>2340</v>
      </c>
      <c r="F184" s="85">
        <f>D184*E184</f>
        <v>234</v>
      </c>
      <c r="G184" s="85"/>
    </row>
    <row r="185" spans="2:7">
      <c r="B185" s="85" t="s">
        <v>506</v>
      </c>
      <c r="C185" s="85" t="s">
        <v>463</v>
      </c>
      <c r="D185" s="85">
        <v>0.1</v>
      </c>
      <c r="E185" s="85">
        <f>1690/0.5</f>
        <v>3380</v>
      </c>
      <c r="F185" s="85">
        <f>D185*E185</f>
        <v>338</v>
      </c>
      <c r="G185" s="85"/>
    </row>
    <row r="186" spans="2:7">
      <c r="B186" s="85" t="s">
        <v>485</v>
      </c>
      <c r="C186" s="85" t="s">
        <v>463</v>
      </c>
      <c r="D186" s="85">
        <v>1</v>
      </c>
      <c r="E186" s="85">
        <v>21.5</v>
      </c>
      <c r="F186" s="85">
        <f>D186*E186</f>
        <v>21.5</v>
      </c>
      <c r="G186" s="85"/>
    </row>
    <row r="187" spans="2:7">
      <c r="B187" s="85"/>
      <c r="C187" s="85"/>
      <c r="D187" s="85"/>
      <c r="E187" s="85"/>
      <c r="F187" s="85"/>
      <c r="G187" s="85"/>
    </row>
    <row r="188" spans="2:7">
      <c r="B188" s="85" t="s">
        <v>507</v>
      </c>
      <c r="C188" s="85"/>
      <c r="D188" s="85"/>
      <c r="E188" s="85"/>
      <c r="F188" s="85"/>
      <c r="G188" s="85"/>
    </row>
    <row r="189" spans="2:7">
      <c r="B189" s="85" t="s">
        <v>508</v>
      </c>
      <c r="C189" s="85" t="s">
        <v>509</v>
      </c>
      <c r="D189" s="85">
        <v>50</v>
      </c>
      <c r="E189" s="85">
        <v>470</v>
      </c>
      <c r="F189" s="85">
        <f>D189*E189</f>
        <v>23500</v>
      </c>
      <c r="G189" s="85"/>
    </row>
    <row r="190" spans="2:7">
      <c r="B190" s="85" t="s">
        <v>475</v>
      </c>
      <c r="C190" s="85"/>
      <c r="D190" s="85"/>
      <c r="E190" s="85"/>
      <c r="F190" s="85">
        <f>F189</f>
        <v>23500</v>
      </c>
      <c r="G190" s="85"/>
    </row>
    <row r="191" spans="2:7">
      <c r="B191" s="85" t="s">
        <v>476</v>
      </c>
      <c r="C191" s="85"/>
      <c r="D191" s="85"/>
      <c r="E191" s="85"/>
      <c r="F191" s="85">
        <v>24000</v>
      </c>
      <c r="G191" s="85"/>
    </row>
    <row r="192" spans="2:7">
      <c r="B192" s="85" t="s">
        <v>477</v>
      </c>
      <c r="C192" s="85"/>
      <c r="D192" s="85"/>
      <c r="E192" s="85"/>
      <c r="F192" s="120">
        <f>F190/F191</f>
        <v>0.97916666666666663</v>
      </c>
      <c r="G192" s="85"/>
    </row>
    <row r="193" spans="2:7">
      <c r="B193" s="85"/>
      <c r="C193" s="85"/>
      <c r="D193" s="85"/>
      <c r="E193" s="85"/>
      <c r="F193" s="85"/>
      <c r="G193" s="85"/>
    </row>
    <row r="194" spans="2:7">
      <c r="B194" s="85" t="s">
        <v>510</v>
      </c>
      <c r="C194" s="85"/>
      <c r="D194" s="85"/>
      <c r="E194" s="85"/>
      <c r="F194" s="85"/>
      <c r="G194" s="85"/>
    </row>
    <row r="195" spans="2:7">
      <c r="B195" s="85" t="s">
        <v>511</v>
      </c>
      <c r="C195" s="85" t="s">
        <v>509</v>
      </c>
      <c r="D195" s="85">
        <v>10</v>
      </c>
      <c r="E195" s="85">
        <v>445</v>
      </c>
      <c r="F195" s="85">
        <f>D195*E195</f>
        <v>4450</v>
      </c>
      <c r="G195" s="85"/>
    </row>
    <row r="196" spans="2:7">
      <c r="B196" s="85" t="s">
        <v>508</v>
      </c>
      <c r="C196" s="85" t="s">
        <v>509</v>
      </c>
      <c r="D196" s="85">
        <v>10</v>
      </c>
      <c r="E196" s="85">
        <v>255</v>
      </c>
      <c r="F196" s="85">
        <f>D196*E196</f>
        <v>2550</v>
      </c>
      <c r="G196" s="85"/>
    </row>
    <row r="197" spans="2:7">
      <c r="B197" s="85" t="s">
        <v>512</v>
      </c>
      <c r="C197" s="85" t="s">
        <v>482</v>
      </c>
      <c r="D197" s="85">
        <v>10</v>
      </c>
      <c r="E197" s="85">
        <v>45</v>
      </c>
      <c r="F197" s="85">
        <f>D197*E197</f>
        <v>450</v>
      </c>
      <c r="G197" s="85"/>
    </row>
    <row r="198" spans="2:7">
      <c r="B198" s="85" t="s">
        <v>513</v>
      </c>
      <c r="C198" s="85" t="s">
        <v>509</v>
      </c>
      <c r="D198" s="85">
        <v>5</v>
      </c>
      <c r="E198" s="85">
        <v>180</v>
      </c>
      <c r="F198" s="85">
        <f>D198*E198</f>
        <v>900</v>
      </c>
      <c r="G198" s="85"/>
    </row>
    <row r="199" spans="2:7">
      <c r="B199" s="85" t="s">
        <v>475</v>
      </c>
      <c r="C199" s="85"/>
      <c r="D199" s="85"/>
      <c r="E199" s="85"/>
      <c r="F199" s="85">
        <f>SUM(F195:F198)</f>
        <v>8350</v>
      </c>
      <c r="G199" s="85"/>
    </row>
    <row r="200" spans="2:7">
      <c r="B200" s="85" t="s">
        <v>476</v>
      </c>
      <c r="C200" s="85"/>
      <c r="D200" s="85"/>
      <c r="E200" s="85"/>
      <c r="F200" s="85">
        <v>1000</v>
      </c>
      <c r="G200" s="85"/>
    </row>
    <row r="201" spans="2:7">
      <c r="B201" s="85" t="s">
        <v>477</v>
      </c>
      <c r="C201" s="85"/>
      <c r="D201" s="85"/>
      <c r="E201" s="85"/>
      <c r="F201" s="120">
        <f>F199/F200</f>
        <v>8.35</v>
      </c>
      <c r="G201" s="85"/>
    </row>
    <row r="202" spans="2:7">
      <c r="B202" s="85"/>
      <c r="C202" s="85"/>
      <c r="D202" s="85"/>
      <c r="E202" s="85"/>
      <c r="F202" s="85"/>
      <c r="G202" s="85"/>
    </row>
    <row r="203" spans="2:7">
      <c r="B203" s="85" t="s">
        <v>514</v>
      </c>
      <c r="C203" s="85"/>
      <c r="D203" s="85"/>
      <c r="E203" s="85"/>
      <c r="F203" s="85"/>
      <c r="G203" s="85"/>
    </row>
    <row r="204" spans="2:7">
      <c r="B204" s="85" t="s">
        <v>515</v>
      </c>
      <c r="C204" s="85" t="s">
        <v>463</v>
      </c>
      <c r="D204" s="85">
        <v>5</v>
      </c>
      <c r="E204" s="85">
        <v>80</v>
      </c>
      <c r="F204" s="85">
        <f>D204*E204</f>
        <v>400</v>
      </c>
      <c r="G204" s="85"/>
    </row>
    <row r="205" spans="2:7">
      <c r="B205" s="85" t="s">
        <v>516</v>
      </c>
      <c r="C205" s="85" t="s">
        <v>463</v>
      </c>
      <c r="D205" s="85">
        <v>5</v>
      </c>
      <c r="E205" s="85">
        <v>72</v>
      </c>
      <c r="F205" s="85">
        <f>D205*E205</f>
        <v>360</v>
      </c>
      <c r="G205" s="85"/>
    </row>
    <row r="206" spans="2:7">
      <c r="B206" s="85" t="s">
        <v>517</v>
      </c>
      <c r="C206" s="85" t="s">
        <v>463</v>
      </c>
      <c r="D206" s="85">
        <v>3</v>
      </c>
      <c r="E206" s="85">
        <v>85</v>
      </c>
      <c r="F206" s="85">
        <f>D206*E206</f>
        <v>255</v>
      </c>
      <c r="G206" s="85"/>
    </row>
    <row r="207" spans="2:7">
      <c r="B207" s="85" t="s">
        <v>475</v>
      </c>
      <c r="C207" s="85"/>
      <c r="D207" s="85"/>
      <c r="E207" s="85"/>
      <c r="F207" s="85">
        <f>SUM(F203:F206)</f>
        <v>1015</v>
      </c>
      <c r="G207" s="85"/>
    </row>
    <row r="208" spans="2:7">
      <c r="B208" s="85" t="s">
        <v>476</v>
      </c>
      <c r="C208" s="85"/>
      <c r="D208" s="85"/>
      <c r="E208" s="85"/>
      <c r="F208" s="85">
        <v>33000</v>
      </c>
      <c r="G208" s="85"/>
    </row>
    <row r="209" spans="2:7">
      <c r="B209" s="85" t="s">
        <v>477</v>
      </c>
      <c r="C209" s="85"/>
      <c r="D209" s="85"/>
      <c r="E209" s="85"/>
      <c r="F209" s="120">
        <f>F207/F208</f>
        <v>3.0757575757575758E-2</v>
      </c>
      <c r="G209" s="85"/>
    </row>
    <row r="210" spans="2:7">
      <c r="B210" s="85"/>
      <c r="C210" s="85"/>
      <c r="D210" s="85"/>
      <c r="E210" s="85"/>
      <c r="F210" s="85"/>
      <c r="G210" s="85"/>
    </row>
    <row r="211" spans="2:7">
      <c r="B211" s="85" t="s">
        <v>518</v>
      </c>
      <c r="C211" s="85"/>
      <c r="D211" s="85"/>
      <c r="E211" s="85"/>
      <c r="F211" s="85"/>
      <c r="G211" s="85"/>
    </row>
    <row r="212" spans="2:7">
      <c r="B212" s="85" t="s">
        <v>519</v>
      </c>
      <c r="C212" s="85" t="s">
        <v>509</v>
      </c>
      <c r="D212" s="85">
        <v>1</v>
      </c>
      <c r="E212" s="85" t="s">
        <v>520</v>
      </c>
      <c r="F212" s="85">
        <v>1.5</v>
      </c>
      <c r="G212" s="85"/>
    </row>
    <row r="213" spans="2:7">
      <c r="B213" s="85" t="s">
        <v>519</v>
      </c>
      <c r="C213" s="85"/>
      <c r="D213" s="85"/>
      <c r="E213" s="85"/>
      <c r="F213" s="85">
        <v>1.5</v>
      </c>
      <c r="G213" s="85"/>
    </row>
    <row r="214" spans="2:7">
      <c r="B214" s="85"/>
      <c r="C214" s="85"/>
      <c r="D214" s="85"/>
      <c r="E214" s="85"/>
      <c r="F214" s="85"/>
      <c r="G214" s="85"/>
    </row>
    <row r="215" spans="2:7">
      <c r="B215" s="85" t="s">
        <v>521</v>
      </c>
      <c r="C215" s="85"/>
      <c r="D215" s="85"/>
      <c r="E215" s="85"/>
      <c r="F215" s="85"/>
      <c r="G215" s="85"/>
    </row>
    <row r="216" spans="2:7">
      <c r="B216" s="85" t="s">
        <v>522</v>
      </c>
      <c r="C216" s="85" t="s">
        <v>463</v>
      </c>
      <c r="D216" s="85">
        <v>5</v>
      </c>
      <c r="E216" s="85">
        <v>429</v>
      </c>
      <c r="F216" s="85">
        <f>D216*E216</f>
        <v>2145</v>
      </c>
      <c r="G216" s="85"/>
    </row>
    <row r="217" spans="2:7">
      <c r="B217" s="85" t="s">
        <v>523</v>
      </c>
      <c r="C217" s="85" t="s">
        <v>463</v>
      </c>
      <c r="D217" s="85">
        <v>50</v>
      </c>
      <c r="E217" s="85">
        <v>3.9</v>
      </c>
      <c r="F217" s="85">
        <f>D217*E217</f>
        <v>195</v>
      </c>
      <c r="G217" s="85"/>
    </row>
    <row r="218" spans="2:7">
      <c r="B218" s="85" t="s">
        <v>524</v>
      </c>
      <c r="C218" s="85" t="s">
        <v>463</v>
      </c>
      <c r="D218" s="85">
        <v>5</v>
      </c>
      <c r="E218" s="85">
        <v>62.85</v>
      </c>
      <c r="F218" s="85">
        <f>D218*E218</f>
        <v>314.25</v>
      </c>
      <c r="G218" s="85"/>
    </row>
    <row r="219" spans="2:7">
      <c r="B219" s="85" t="s">
        <v>475</v>
      </c>
      <c r="C219" s="85"/>
      <c r="D219" s="85"/>
      <c r="E219" s="85"/>
      <c r="F219" s="85">
        <f>SUM(F215:F218)</f>
        <v>2654.25</v>
      </c>
      <c r="G219" s="85"/>
    </row>
    <row r="220" spans="2:7">
      <c r="B220" s="85" t="s">
        <v>476</v>
      </c>
      <c r="C220" s="85"/>
      <c r="D220" s="85"/>
      <c r="E220" s="85"/>
      <c r="F220" s="85">
        <v>33000</v>
      </c>
      <c r="G220" s="85"/>
    </row>
    <row r="221" spans="2:7">
      <c r="B221" s="85" t="s">
        <v>477</v>
      </c>
      <c r="C221" s="85"/>
      <c r="D221" s="85"/>
      <c r="E221" s="85"/>
      <c r="F221" s="120">
        <f>F219/F220</f>
        <v>8.0431818181818188E-2</v>
      </c>
      <c r="G221" s="85"/>
    </row>
    <row r="222" spans="2:7">
      <c r="B222" s="85"/>
      <c r="C222" s="85"/>
      <c r="D222" s="85"/>
      <c r="E222" s="85"/>
      <c r="F222" s="85"/>
      <c r="G222" s="85"/>
    </row>
    <row r="223" spans="2:7">
      <c r="B223" s="85" t="s">
        <v>525</v>
      </c>
      <c r="C223" s="85"/>
      <c r="D223" s="85"/>
      <c r="E223" s="85"/>
      <c r="F223" s="85"/>
      <c r="G223" s="85"/>
    </row>
    <row r="224" spans="2:7">
      <c r="B224" s="85" t="s">
        <v>526</v>
      </c>
      <c r="C224" s="85" t="s">
        <v>463</v>
      </c>
      <c r="D224" s="85">
        <v>0.5</v>
      </c>
      <c r="E224" s="85">
        <v>4200</v>
      </c>
      <c r="F224" s="85">
        <f>D224*E224</f>
        <v>2100</v>
      </c>
      <c r="G224" s="85"/>
    </row>
    <row r="225" spans="2:7">
      <c r="B225" s="85" t="s">
        <v>527</v>
      </c>
      <c r="C225" s="85" t="s">
        <v>463</v>
      </c>
      <c r="D225" s="85">
        <v>0.5</v>
      </c>
      <c r="E225" s="85">
        <v>105</v>
      </c>
      <c r="F225" s="85">
        <f>D225*E225</f>
        <v>52.5</v>
      </c>
      <c r="G225" s="85"/>
    </row>
    <row r="226" spans="2:7">
      <c r="B226" s="85" t="s">
        <v>528</v>
      </c>
      <c r="C226" s="85" t="s">
        <v>463</v>
      </c>
      <c r="D226" s="85">
        <v>0.5</v>
      </c>
      <c r="E226" s="85">
        <v>190</v>
      </c>
      <c r="F226" s="85">
        <f>D226*E226</f>
        <v>95</v>
      </c>
      <c r="G226" s="85"/>
    </row>
    <row r="227" spans="2:7">
      <c r="B227" s="85" t="s">
        <v>475</v>
      </c>
      <c r="C227" s="85"/>
      <c r="D227" s="85"/>
      <c r="E227" s="85"/>
      <c r="F227" s="85">
        <f>SUM(F223:F226)</f>
        <v>2247.5</v>
      </c>
      <c r="G227" s="85"/>
    </row>
    <row r="228" spans="2:7">
      <c r="B228" s="85" t="s">
        <v>476</v>
      </c>
      <c r="C228" s="85"/>
      <c r="D228" s="85"/>
      <c r="E228" s="85"/>
      <c r="F228" s="85">
        <v>33000</v>
      </c>
      <c r="G228" s="85"/>
    </row>
    <row r="229" spans="2:7">
      <c r="B229" s="85" t="s">
        <v>477</v>
      </c>
      <c r="C229" s="85"/>
      <c r="D229" s="85"/>
      <c r="E229" s="85"/>
      <c r="F229" s="120">
        <f>F227/F228</f>
        <v>6.8106060606060601E-2</v>
      </c>
      <c r="G229" s="85"/>
    </row>
    <row r="230" spans="2:7">
      <c r="B230" s="85"/>
      <c r="C230" s="85"/>
      <c r="D230" s="85"/>
      <c r="E230" s="85"/>
      <c r="F230" s="85"/>
      <c r="G230" s="85"/>
    </row>
    <row r="231" spans="2:7">
      <c r="B231" s="85" t="s">
        <v>529</v>
      </c>
      <c r="C231" s="85"/>
      <c r="D231" s="85"/>
      <c r="E231" s="85"/>
      <c r="F231" s="85"/>
      <c r="G231" s="85"/>
    </row>
    <row r="232" spans="2:7">
      <c r="B232" s="85" t="s">
        <v>530</v>
      </c>
      <c r="C232" s="85" t="s">
        <v>463</v>
      </c>
      <c r="D232" s="85">
        <v>2</v>
      </c>
      <c r="E232" s="85">
        <v>2340</v>
      </c>
      <c r="F232" s="85">
        <f>D232*E232</f>
        <v>4680</v>
      </c>
      <c r="G232" s="85"/>
    </row>
    <row r="233" spans="2:7">
      <c r="B233" s="85" t="s">
        <v>531</v>
      </c>
      <c r="C233" s="85" t="s">
        <v>463</v>
      </c>
      <c r="D233" s="85">
        <v>2</v>
      </c>
      <c r="E233" s="85">
        <v>1980</v>
      </c>
      <c r="F233" s="85">
        <f>D233*E233</f>
        <v>3960</v>
      </c>
      <c r="G233" s="85"/>
    </row>
    <row r="234" spans="2:7">
      <c r="B234" s="85" t="s">
        <v>475</v>
      </c>
      <c r="C234" s="85"/>
      <c r="D234" s="85"/>
      <c r="E234" s="85"/>
      <c r="F234" s="85">
        <f>SUM(F231:F233)</f>
        <v>8640</v>
      </c>
      <c r="G234" s="85"/>
    </row>
    <row r="235" spans="2:7">
      <c r="B235" s="85" t="s">
        <v>476</v>
      </c>
      <c r="C235" s="85"/>
      <c r="D235" s="85"/>
      <c r="E235" s="85"/>
      <c r="F235" s="85">
        <v>33000</v>
      </c>
      <c r="G235" s="85"/>
    </row>
    <row r="236" spans="2:7">
      <c r="B236" s="85" t="s">
        <v>477</v>
      </c>
      <c r="C236" s="85"/>
      <c r="D236" s="85"/>
      <c r="E236" s="85"/>
      <c r="F236" s="120">
        <f>F234/F235</f>
        <v>0.26181818181818184</v>
      </c>
      <c r="G236" s="85"/>
    </row>
    <row r="237" spans="2:7">
      <c r="B237" s="85"/>
      <c r="C237" s="85"/>
      <c r="D237" s="85"/>
      <c r="E237" s="85"/>
      <c r="F237" s="85"/>
      <c r="G237" s="85"/>
    </row>
    <row r="238" spans="2:7">
      <c r="B238" s="85"/>
      <c r="C238" s="85"/>
      <c r="D238" s="85"/>
      <c r="E238" s="85"/>
      <c r="F238" s="85"/>
      <c r="G238" s="85"/>
    </row>
    <row r="239" spans="2:7">
      <c r="B239" s="85" t="s">
        <v>532</v>
      </c>
      <c r="C239" s="85"/>
      <c r="D239" s="85"/>
      <c r="E239" s="85"/>
      <c r="F239" s="85"/>
      <c r="G239" s="85"/>
    </row>
    <row r="240" spans="2:7">
      <c r="B240" s="85" t="s">
        <v>533</v>
      </c>
      <c r="C240" s="85" t="s">
        <v>463</v>
      </c>
      <c r="D240" s="85">
        <v>0.1</v>
      </c>
      <c r="E240" s="85">
        <v>2340</v>
      </c>
      <c r="F240" s="85">
        <f>D240*E240</f>
        <v>234</v>
      </c>
      <c r="G240" s="85"/>
    </row>
    <row r="241" spans="2:7">
      <c r="B241" s="85" t="s">
        <v>534</v>
      </c>
      <c r="C241" s="85" t="s">
        <v>463</v>
      </c>
      <c r="D241" s="85">
        <v>0.1</v>
      </c>
      <c r="E241" s="85">
        <v>1980</v>
      </c>
      <c r="F241" s="85">
        <f>D241*E241</f>
        <v>198</v>
      </c>
      <c r="G241" s="85"/>
    </row>
    <row r="242" spans="2:7">
      <c r="B242" s="85" t="s">
        <v>475</v>
      </c>
      <c r="C242" s="85"/>
      <c r="D242" s="85"/>
      <c r="E242" s="85"/>
      <c r="F242" s="85">
        <f>SUM(F238:F241)</f>
        <v>432</v>
      </c>
      <c r="G242" s="85"/>
    </row>
    <row r="243" spans="2:7">
      <c r="B243" s="85" t="s">
        <v>476</v>
      </c>
      <c r="C243" s="85"/>
      <c r="D243" s="85"/>
      <c r="E243" s="85"/>
      <c r="F243" s="85">
        <v>200</v>
      </c>
      <c r="G243" s="85"/>
    </row>
    <row r="244" spans="2:7">
      <c r="B244" s="85" t="s">
        <v>477</v>
      </c>
      <c r="C244" s="85"/>
      <c r="D244" s="85"/>
      <c r="E244" s="85"/>
      <c r="F244" s="120">
        <f>F242/F243</f>
        <v>2.16</v>
      </c>
      <c r="G244" s="85"/>
    </row>
    <row r="245" spans="2:7">
      <c r="B245" s="85"/>
      <c r="C245" s="85"/>
      <c r="D245" s="85"/>
      <c r="E245" s="85"/>
      <c r="F245" s="85"/>
      <c r="G245" s="85"/>
    </row>
    <row r="246" spans="2:7">
      <c r="B246" s="85" t="s">
        <v>535</v>
      </c>
      <c r="C246" s="85"/>
      <c r="D246" s="85"/>
      <c r="E246" s="85"/>
      <c r="F246" s="85"/>
      <c r="G246" s="85"/>
    </row>
    <row r="247" spans="2:7">
      <c r="B247" s="85" t="s">
        <v>536</v>
      </c>
      <c r="C247" s="85" t="s">
        <v>463</v>
      </c>
      <c r="D247" s="85">
        <v>2</v>
      </c>
      <c r="E247" s="85">
        <v>120</v>
      </c>
      <c r="F247" s="85">
        <f>D247*E247</f>
        <v>240</v>
      </c>
      <c r="G247" s="85"/>
    </row>
    <row r="248" spans="2:7">
      <c r="B248" s="85" t="s">
        <v>537</v>
      </c>
      <c r="C248" s="85" t="s">
        <v>463</v>
      </c>
      <c r="D248" s="85">
        <v>0.5</v>
      </c>
      <c r="E248" s="85">
        <v>110</v>
      </c>
      <c r="F248" s="85">
        <f>D248*E248</f>
        <v>55</v>
      </c>
      <c r="G248" s="85"/>
    </row>
    <row r="249" spans="2:7">
      <c r="B249" s="85" t="s">
        <v>538</v>
      </c>
      <c r="C249" s="85" t="s">
        <v>465</v>
      </c>
      <c r="D249" s="85">
        <v>0.1</v>
      </c>
      <c r="E249" s="85">
        <v>290</v>
      </c>
      <c r="F249" s="85">
        <f>D249*E249</f>
        <v>29</v>
      </c>
      <c r="G249" s="85"/>
    </row>
    <row r="250" spans="2:7">
      <c r="B250" s="85" t="s">
        <v>539</v>
      </c>
      <c r="C250" s="85" t="s">
        <v>465</v>
      </c>
      <c r="D250" s="85">
        <v>0.2</v>
      </c>
      <c r="E250" s="85">
        <f>144/40</f>
        <v>3.6</v>
      </c>
      <c r="F250" s="85">
        <f>D250*E250</f>
        <v>0.72000000000000008</v>
      </c>
      <c r="G250" s="85"/>
    </row>
    <row r="251" spans="2:7">
      <c r="B251" s="85" t="s">
        <v>475</v>
      </c>
      <c r="C251" s="85"/>
      <c r="D251" s="85"/>
      <c r="E251" s="85"/>
      <c r="F251" s="85">
        <f>SUM(F247:F250)</f>
        <v>324.72000000000003</v>
      </c>
      <c r="G251" s="85"/>
    </row>
    <row r="252" spans="2:7">
      <c r="B252" s="85" t="s">
        <v>476</v>
      </c>
      <c r="C252" s="85"/>
      <c r="D252" s="85"/>
      <c r="E252" s="85"/>
      <c r="F252" s="85">
        <v>5000</v>
      </c>
      <c r="G252" s="85"/>
    </row>
    <row r="253" spans="2:7">
      <c r="B253" s="85" t="s">
        <v>477</v>
      </c>
      <c r="C253" s="85"/>
      <c r="D253" s="85"/>
      <c r="E253" s="85"/>
      <c r="F253" s="120">
        <f>F251/F252</f>
        <v>6.4944000000000002E-2</v>
      </c>
      <c r="G253" s="85"/>
    </row>
    <row r="254" spans="2:7">
      <c r="B254" s="85"/>
      <c r="C254" s="85"/>
      <c r="D254" s="85"/>
      <c r="E254" s="85"/>
      <c r="F254" s="85"/>
      <c r="G254" s="85"/>
    </row>
    <row r="255" spans="2:7">
      <c r="B255" s="85"/>
      <c r="C255" s="85"/>
      <c r="D255" s="85"/>
      <c r="E255" s="85"/>
      <c r="F255" s="85"/>
      <c r="G255" s="85"/>
    </row>
    <row r="256" spans="2:7">
      <c r="B256" s="85" t="s">
        <v>540</v>
      </c>
      <c r="C256" s="85"/>
      <c r="D256" s="85"/>
      <c r="E256" s="85"/>
      <c r="F256" s="85"/>
      <c r="G256" s="85"/>
    </row>
    <row r="257" spans="2:7">
      <c r="B257" s="85" t="s">
        <v>541</v>
      </c>
      <c r="C257" s="85" t="s">
        <v>509</v>
      </c>
      <c r="D257" s="85"/>
      <c r="E257" s="85" t="s">
        <v>542</v>
      </c>
      <c r="F257" s="85">
        <v>6.3</v>
      </c>
      <c r="G257" s="85"/>
    </row>
    <row r="258" spans="2:7">
      <c r="B258" s="85" t="s">
        <v>543</v>
      </c>
      <c r="C258" s="85"/>
      <c r="D258" s="85"/>
      <c r="E258" s="85" t="s">
        <v>544</v>
      </c>
      <c r="F258" s="85">
        <f>335/100/9</f>
        <v>0.37222222222222223</v>
      </c>
      <c r="G258" s="85"/>
    </row>
    <row r="259" spans="2:7">
      <c r="B259" s="85" t="s">
        <v>477</v>
      </c>
      <c r="C259" s="85"/>
      <c r="D259" s="85"/>
      <c r="E259" s="85"/>
      <c r="F259" s="120">
        <f>SUM(F257:F258)</f>
        <v>6.6722222222222225</v>
      </c>
      <c r="G259" s="85"/>
    </row>
    <row r="260" spans="2:7">
      <c r="B260" s="85"/>
      <c r="C260" s="85"/>
      <c r="D260" s="85"/>
      <c r="E260" s="85"/>
      <c r="F260" s="85"/>
      <c r="G260" s="85"/>
    </row>
    <row r="261" spans="2:7">
      <c r="B261" s="85" t="s">
        <v>545</v>
      </c>
      <c r="C261" s="85"/>
      <c r="D261" s="85"/>
      <c r="E261" s="85"/>
      <c r="F261" s="85"/>
      <c r="G261" s="85"/>
    </row>
    <row r="262" spans="2:7">
      <c r="B262" s="85" t="s">
        <v>546</v>
      </c>
      <c r="C262" s="85"/>
      <c r="D262" s="85"/>
      <c r="E262" s="85" t="s">
        <v>547</v>
      </c>
      <c r="F262" s="85">
        <f>4300/200</f>
        <v>21.5</v>
      </c>
      <c r="G262" s="85"/>
    </row>
    <row r="263" spans="2:7">
      <c r="B263" s="85" t="s">
        <v>543</v>
      </c>
      <c r="C263" s="85"/>
      <c r="D263" s="85"/>
      <c r="E263" s="85" t="s">
        <v>544</v>
      </c>
      <c r="F263" s="85">
        <v>3.35</v>
      </c>
      <c r="G263" s="85"/>
    </row>
    <row r="264" spans="2:7">
      <c r="B264" s="85" t="s">
        <v>477</v>
      </c>
      <c r="C264" s="85"/>
      <c r="D264" s="85"/>
      <c r="E264" s="85"/>
      <c r="F264" s="120">
        <f>SUM(F262:F263)</f>
        <v>24.85</v>
      </c>
      <c r="G264" s="85"/>
    </row>
    <row r="265" spans="2:7">
      <c r="B265" s="85"/>
      <c r="C265" s="85"/>
      <c r="D265" s="85"/>
      <c r="E265" s="85"/>
      <c r="F265" s="85"/>
      <c r="G265" s="85"/>
    </row>
    <row r="266" spans="2:7">
      <c r="B266" s="85" t="s">
        <v>548</v>
      </c>
      <c r="C266" s="85"/>
      <c r="D266" s="85"/>
      <c r="E266" s="85"/>
      <c r="F266" s="85"/>
      <c r="G266" s="85"/>
    </row>
    <row r="267" spans="2:7">
      <c r="B267" s="85" t="s">
        <v>549</v>
      </c>
      <c r="C267" s="85"/>
      <c r="D267" s="85"/>
      <c r="E267" s="85" t="s">
        <v>550</v>
      </c>
      <c r="F267" s="85">
        <f>10100/40</f>
        <v>252.5</v>
      </c>
      <c r="G267" s="85"/>
    </row>
    <row r="268" spans="2:7">
      <c r="B268" s="85" t="s">
        <v>543</v>
      </c>
      <c r="C268" s="85"/>
      <c r="D268" s="85"/>
      <c r="E268" s="85" t="s">
        <v>544</v>
      </c>
      <c r="F268" s="85">
        <v>3.35</v>
      </c>
      <c r="G268" s="85"/>
    </row>
    <row r="269" spans="2:7">
      <c r="B269" s="85" t="s">
        <v>477</v>
      </c>
      <c r="C269" s="85"/>
      <c r="D269" s="85"/>
      <c r="E269" s="85"/>
      <c r="F269" s="120">
        <f>SUM(F267:F268)</f>
        <v>255.85</v>
      </c>
      <c r="G269" s="85"/>
    </row>
    <row r="270" spans="2:7">
      <c r="B270" s="85"/>
      <c r="C270" s="85"/>
      <c r="D270" s="85"/>
      <c r="E270" s="85"/>
      <c r="F270" s="85"/>
      <c r="G270" s="85"/>
    </row>
    <row r="271" spans="2:7">
      <c r="B271" s="85" t="s">
        <v>551</v>
      </c>
      <c r="C271" s="85"/>
      <c r="D271" s="85"/>
      <c r="E271" s="85"/>
      <c r="F271" s="85"/>
      <c r="G271" s="85"/>
    </row>
    <row r="272" spans="2:7">
      <c r="B272" s="85" t="s">
        <v>549</v>
      </c>
      <c r="C272" s="85"/>
      <c r="D272" s="85"/>
      <c r="E272" s="85" t="s">
        <v>552</v>
      </c>
      <c r="F272" s="85">
        <f>850/250</f>
        <v>3.4</v>
      </c>
      <c r="G272" s="85"/>
    </row>
    <row r="273" spans="2:7">
      <c r="B273" s="85" t="s">
        <v>543</v>
      </c>
      <c r="C273" s="85"/>
      <c r="D273" s="85"/>
      <c r="E273" s="85" t="s">
        <v>544</v>
      </c>
      <c r="F273" s="85">
        <v>3.35</v>
      </c>
      <c r="G273" s="85"/>
    </row>
    <row r="274" spans="2:7">
      <c r="B274" s="85" t="s">
        <v>477</v>
      </c>
      <c r="C274" s="85"/>
      <c r="D274" s="85"/>
      <c r="E274" s="85"/>
      <c r="F274" s="120">
        <f>SUM(F272:F273)</f>
        <v>6.75</v>
      </c>
      <c r="G274" s="85"/>
    </row>
    <row r="275" spans="2:7">
      <c r="B275" s="85"/>
      <c r="C275" s="85"/>
      <c r="D275" s="85"/>
      <c r="E275" s="85"/>
      <c r="F275" s="120"/>
      <c r="G275" s="85"/>
    </row>
    <row r="276" spans="2:7">
      <c r="B276" s="85" t="s">
        <v>553</v>
      </c>
      <c r="C276" s="85"/>
      <c r="D276" s="85"/>
      <c r="E276" s="85"/>
      <c r="F276" s="85"/>
      <c r="G276" s="85"/>
    </row>
    <row r="277" spans="2:7">
      <c r="B277" s="85" t="s">
        <v>549</v>
      </c>
      <c r="C277" s="85"/>
      <c r="D277" s="85"/>
      <c r="E277" s="85" t="s">
        <v>554</v>
      </c>
      <c r="F277" s="85">
        <f>850/200</f>
        <v>4.25</v>
      </c>
      <c r="G277" s="85"/>
    </row>
    <row r="278" spans="2:7">
      <c r="B278" s="85" t="s">
        <v>543</v>
      </c>
      <c r="C278" s="85"/>
      <c r="D278" s="85"/>
      <c r="E278" s="85" t="s">
        <v>544</v>
      </c>
      <c r="F278" s="85">
        <v>3.35</v>
      </c>
      <c r="G278" s="85"/>
    </row>
    <row r="279" spans="2:7">
      <c r="B279" s="85" t="s">
        <v>477</v>
      </c>
      <c r="C279" s="85"/>
      <c r="D279" s="85"/>
      <c r="E279" s="85"/>
      <c r="F279" s="85">
        <f>SUM(F277:F278)</f>
        <v>7.6</v>
      </c>
      <c r="G279" s="85"/>
    </row>
    <row r="280" spans="2:7">
      <c r="B280" s="85"/>
      <c r="C280" s="85"/>
      <c r="D280" s="85"/>
      <c r="E280" s="85"/>
      <c r="F280" s="85"/>
      <c r="G280" s="85"/>
    </row>
    <row r="281" spans="2:7">
      <c r="B281" s="85" t="s">
        <v>555</v>
      </c>
      <c r="C281" s="85"/>
      <c r="D281" s="85"/>
      <c r="E281" s="85"/>
      <c r="F281" s="85"/>
      <c r="G281" s="85"/>
    </row>
    <row r="282" spans="2:7">
      <c r="B282" s="85" t="s">
        <v>549</v>
      </c>
      <c r="C282" s="85"/>
      <c r="D282" s="85"/>
      <c r="E282" s="85" t="s">
        <v>556</v>
      </c>
      <c r="F282" s="85">
        <f>1050/200</f>
        <v>5.25</v>
      </c>
      <c r="G282" s="85"/>
    </row>
    <row r="283" spans="2:7">
      <c r="B283" s="85" t="s">
        <v>543</v>
      </c>
      <c r="C283" s="85"/>
      <c r="D283" s="85"/>
      <c r="E283" s="85" t="s">
        <v>544</v>
      </c>
      <c r="F283" s="85">
        <v>3.35</v>
      </c>
      <c r="G283" s="85"/>
    </row>
    <row r="284" spans="2:7">
      <c r="B284" s="85" t="s">
        <v>477</v>
      </c>
      <c r="C284" s="85"/>
      <c r="D284" s="85"/>
      <c r="E284" s="85"/>
      <c r="F284" s="85">
        <f>SUM(F282:F283)</f>
        <v>8.6</v>
      </c>
      <c r="G284" s="85"/>
    </row>
    <row r="285" spans="2:7">
      <c r="B285" s="119"/>
      <c r="C285" s="119"/>
      <c r="D285" s="119"/>
      <c r="E285" s="119"/>
      <c r="F285" s="121">
        <f>SUM(F284,F279,F274,F269,F264,F259)</f>
        <v>310.32222222222225</v>
      </c>
      <c r="G285" s="119"/>
    </row>
    <row r="286" spans="2:7">
      <c r="B286" s="119" t="s">
        <v>557</v>
      </c>
      <c r="C286" s="119" t="s">
        <v>981</v>
      </c>
      <c r="D286" s="119"/>
      <c r="E286" s="119"/>
      <c r="F286" s="119"/>
      <c r="G286" s="119"/>
    </row>
    <row r="287" spans="2:7">
      <c r="B287" s="119"/>
      <c r="C287" s="119"/>
      <c r="D287" s="119"/>
      <c r="E287" s="119"/>
      <c r="F287" s="119"/>
      <c r="G287" s="119"/>
    </row>
  </sheetData>
  <mergeCells count="43">
    <mergeCell ref="E10:F10"/>
    <mergeCell ref="C7:D7"/>
    <mergeCell ref="E7:F7"/>
    <mergeCell ref="C8:D8"/>
    <mergeCell ref="E8:F8"/>
    <mergeCell ref="E9:F9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J29:K29"/>
    <mergeCell ref="C26:D26"/>
    <mergeCell ref="E26:F26"/>
    <mergeCell ref="C27:D27"/>
    <mergeCell ref="E27:F27"/>
    <mergeCell ref="C29:D29"/>
    <mergeCell ref="E29:F29"/>
  </mergeCells>
  <pageMargins left="0.7" right="0.7" top="0.75" bottom="0.75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K167"/>
  <sheetViews>
    <sheetView view="pageBreakPreview" topLeftCell="A29" zoomScale="60" workbookViewId="0">
      <selection activeCell="D58" sqref="D58"/>
    </sheetView>
  </sheetViews>
  <sheetFormatPr defaultRowHeight="15"/>
  <cols>
    <col min="2" max="2" width="9.42578125" customWidth="1"/>
    <col min="3" max="3" width="28" customWidth="1"/>
    <col min="4" max="4" width="12.7109375" customWidth="1"/>
    <col min="5" max="5" width="12.85546875" customWidth="1"/>
    <col min="6" max="6" width="11.7109375" customWidth="1"/>
  </cols>
  <sheetData>
    <row r="2" spans="2:11">
      <c r="B2" s="1" t="s">
        <v>164</v>
      </c>
      <c r="C2" s="1"/>
      <c r="D2" s="1"/>
      <c r="E2" s="1"/>
      <c r="F2" s="1"/>
      <c r="G2" s="1"/>
    </row>
    <row r="3" spans="2:11">
      <c r="B3" s="1" t="s">
        <v>165</v>
      </c>
      <c r="C3" s="1"/>
      <c r="D3" s="1"/>
      <c r="E3" s="1"/>
      <c r="F3" s="1"/>
      <c r="G3" s="1"/>
    </row>
    <row r="4" spans="2:11">
      <c r="B4" s="1"/>
      <c r="C4" s="1"/>
      <c r="D4" s="1"/>
      <c r="E4" s="1"/>
      <c r="F4" s="1"/>
      <c r="G4" s="1"/>
    </row>
    <row r="5" spans="2:11">
      <c r="B5" s="1" t="s">
        <v>987</v>
      </c>
      <c r="C5" s="1"/>
      <c r="D5" s="1"/>
      <c r="E5" s="1"/>
      <c r="F5" s="1"/>
      <c r="G5" s="1"/>
      <c r="H5" s="1"/>
      <c r="I5" s="1"/>
      <c r="J5" s="1"/>
      <c r="K5" s="1"/>
    </row>
    <row r="6" spans="2:11">
      <c r="B6" s="1" t="s">
        <v>166</v>
      </c>
      <c r="C6" s="1"/>
      <c r="D6" s="1"/>
      <c r="E6" s="1"/>
      <c r="F6" s="1"/>
      <c r="G6" s="1"/>
      <c r="H6" s="1"/>
      <c r="I6" s="1"/>
      <c r="J6" s="1"/>
      <c r="K6" s="1"/>
    </row>
    <row r="7" spans="2:11">
      <c r="B7" s="1" t="s">
        <v>167</v>
      </c>
      <c r="C7" s="1"/>
      <c r="D7" s="1"/>
      <c r="E7" s="1"/>
      <c r="F7" s="1"/>
      <c r="G7" s="1"/>
      <c r="H7" s="1"/>
      <c r="I7" s="1"/>
      <c r="J7" s="1"/>
      <c r="K7" s="1"/>
    </row>
    <row r="8" spans="2:11">
      <c r="B8" s="1" t="s">
        <v>988</v>
      </c>
      <c r="C8" s="1"/>
      <c r="D8" s="1"/>
      <c r="E8" s="1"/>
      <c r="F8" s="1"/>
      <c r="G8" s="1"/>
      <c r="H8" s="1"/>
      <c r="I8" s="1"/>
      <c r="J8" s="1"/>
      <c r="K8" s="1"/>
    </row>
    <row r="9" spans="2:11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>
      <c r="B10" s="1" t="s">
        <v>168</v>
      </c>
    </row>
    <row r="11" spans="2:11">
      <c r="B11" s="15" t="s">
        <v>169</v>
      </c>
      <c r="C11" s="15" t="s">
        <v>170</v>
      </c>
      <c r="D11" s="15" t="s">
        <v>171</v>
      </c>
      <c r="E11" s="15" t="s">
        <v>70</v>
      </c>
      <c r="F11" s="15" t="s">
        <v>172</v>
      </c>
    </row>
    <row r="12" spans="2:11">
      <c r="B12" s="59">
        <v>1</v>
      </c>
      <c r="C12" s="15" t="s">
        <v>173</v>
      </c>
      <c r="D12" s="59">
        <v>5</v>
      </c>
      <c r="E12" s="59">
        <v>0.11</v>
      </c>
      <c r="F12" s="59">
        <v>0.55000000000000004</v>
      </c>
    </row>
    <row r="13" spans="2:11">
      <c r="B13" s="59" t="s">
        <v>174</v>
      </c>
      <c r="C13" s="15" t="s">
        <v>175</v>
      </c>
      <c r="D13" s="59">
        <v>10</v>
      </c>
      <c r="E13" s="59">
        <v>0.2</v>
      </c>
      <c r="F13" s="59">
        <v>1.18</v>
      </c>
    </row>
    <row r="14" spans="2:11">
      <c r="B14" s="59" t="s">
        <v>176</v>
      </c>
      <c r="C14" s="15" t="s">
        <v>177</v>
      </c>
      <c r="D14" s="59" t="s">
        <v>178</v>
      </c>
      <c r="E14" s="59">
        <v>1</v>
      </c>
      <c r="F14" s="59">
        <v>1</v>
      </c>
    </row>
    <row r="15" spans="2:11">
      <c r="B15" s="59" t="s">
        <v>179</v>
      </c>
      <c r="C15" s="15" t="s">
        <v>180</v>
      </c>
      <c r="D15" s="59" t="s">
        <v>181</v>
      </c>
      <c r="E15" s="59">
        <v>3.41</v>
      </c>
      <c r="F15" s="59">
        <v>3.41</v>
      </c>
    </row>
    <row r="16" spans="2:11">
      <c r="B16" s="59"/>
      <c r="C16" s="60" t="s">
        <v>182</v>
      </c>
      <c r="D16" s="62"/>
      <c r="E16" s="62"/>
      <c r="F16" s="62">
        <f>SUM(F12:F15)</f>
        <v>6.1400000000000006</v>
      </c>
    </row>
    <row r="18" spans="1:6">
      <c r="B18" s="61" t="s">
        <v>183</v>
      </c>
    </row>
    <row r="19" spans="1:6">
      <c r="B19" s="15" t="s">
        <v>169</v>
      </c>
      <c r="C19" s="15" t="s">
        <v>170</v>
      </c>
      <c r="D19" s="15" t="s">
        <v>171</v>
      </c>
      <c r="E19" s="15" t="s">
        <v>70</v>
      </c>
      <c r="F19" s="15" t="s">
        <v>172</v>
      </c>
    </row>
    <row r="20" spans="1:6">
      <c r="B20" s="59" t="s">
        <v>184</v>
      </c>
      <c r="C20" s="15" t="s">
        <v>173</v>
      </c>
      <c r="D20" s="59">
        <v>10</v>
      </c>
      <c r="E20" s="59">
        <v>0.11</v>
      </c>
      <c r="F20" s="59">
        <v>1.1000000000000001</v>
      </c>
    </row>
    <row r="21" spans="1:6">
      <c r="B21" s="59" t="s">
        <v>174</v>
      </c>
      <c r="C21" s="15" t="s">
        <v>175</v>
      </c>
      <c r="D21" s="59">
        <v>10</v>
      </c>
      <c r="E21" s="59">
        <v>0.2</v>
      </c>
      <c r="F21" s="59">
        <v>1.18</v>
      </c>
    </row>
    <row r="22" spans="1:6">
      <c r="B22" s="59" t="s">
        <v>176</v>
      </c>
      <c r="C22" s="15" t="s">
        <v>185</v>
      </c>
      <c r="D22" s="59">
        <v>1</v>
      </c>
      <c r="E22" s="59">
        <v>11.42</v>
      </c>
      <c r="F22" s="59">
        <v>11.42</v>
      </c>
    </row>
    <row r="23" spans="1:6">
      <c r="B23" s="59" t="s">
        <v>179</v>
      </c>
      <c r="C23" s="15" t="s">
        <v>186</v>
      </c>
      <c r="D23" s="59">
        <v>10</v>
      </c>
      <c r="E23" s="59">
        <v>0.12</v>
      </c>
      <c r="F23" s="59">
        <v>1.2</v>
      </c>
    </row>
    <row r="24" spans="1:6">
      <c r="B24" s="59" t="s">
        <v>187</v>
      </c>
      <c r="C24" s="15" t="s">
        <v>188</v>
      </c>
      <c r="D24" s="59">
        <v>250</v>
      </c>
      <c r="E24" s="59">
        <v>0.24</v>
      </c>
      <c r="F24" s="59">
        <v>60</v>
      </c>
    </row>
    <row r="25" spans="1:6">
      <c r="B25" s="59" t="s">
        <v>189</v>
      </c>
      <c r="C25" s="15" t="s">
        <v>190</v>
      </c>
      <c r="D25" s="59" t="s">
        <v>181</v>
      </c>
      <c r="E25" s="59">
        <v>9</v>
      </c>
      <c r="F25" s="59">
        <v>9</v>
      </c>
    </row>
    <row r="26" spans="1:6">
      <c r="B26" s="60"/>
      <c r="C26" s="60" t="s">
        <v>191</v>
      </c>
      <c r="D26" s="62"/>
      <c r="E26" s="62"/>
      <c r="F26" s="62">
        <f>SUM(F20:F25)</f>
        <v>83.9</v>
      </c>
    </row>
    <row r="28" spans="1:6">
      <c r="A28" s="1"/>
      <c r="B28" s="61" t="s">
        <v>192</v>
      </c>
      <c r="C28" s="1"/>
    </row>
    <row r="29" spans="1:6">
      <c r="B29" s="15" t="s">
        <v>169</v>
      </c>
      <c r="C29" s="15" t="s">
        <v>170</v>
      </c>
      <c r="D29" s="15" t="s">
        <v>171</v>
      </c>
      <c r="E29" s="15" t="s">
        <v>70</v>
      </c>
      <c r="F29" s="15" t="s">
        <v>172</v>
      </c>
    </row>
    <row r="30" spans="1:6">
      <c r="B30" s="59">
        <v>1</v>
      </c>
      <c r="C30" s="15" t="s">
        <v>173</v>
      </c>
      <c r="D30" s="59">
        <v>5</v>
      </c>
      <c r="E30" s="59">
        <v>0.11</v>
      </c>
      <c r="F30" s="59">
        <v>0.55000000000000004</v>
      </c>
    </row>
    <row r="31" spans="1:6">
      <c r="B31" s="59" t="s">
        <v>174</v>
      </c>
      <c r="C31" s="15" t="s">
        <v>175</v>
      </c>
      <c r="D31" s="59">
        <v>10</v>
      </c>
      <c r="E31" s="59">
        <v>0.2</v>
      </c>
      <c r="F31" s="59">
        <v>1.18</v>
      </c>
    </row>
    <row r="32" spans="1:6">
      <c r="B32" s="59" t="s">
        <v>176</v>
      </c>
      <c r="C32" s="15" t="s">
        <v>177</v>
      </c>
      <c r="D32" s="59" t="s">
        <v>178</v>
      </c>
      <c r="E32" s="59">
        <v>1</v>
      </c>
      <c r="F32" s="59">
        <v>1</v>
      </c>
    </row>
    <row r="33" spans="2:6">
      <c r="B33" s="59" t="s">
        <v>179</v>
      </c>
      <c r="C33" s="15" t="s">
        <v>180</v>
      </c>
      <c r="D33" s="59" t="s">
        <v>181</v>
      </c>
      <c r="E33" s="59">
        <v>9</v>
      </c>
      <c r="F33" s="59">
        <v>9</v>
      </c>
    </row>
    <row r="34" spans="2:6">
      <c r="B34" s="59" t="s">
        <v>187</v>
      </c>
      <c r="C34" s="15" t="s">
        <v>196</v>
      </c>
      <c r="D34" s="59" t="s">
        <v>193</v>
      </c>
      <c r="E34" s="59">
        <v>0.12</v>
      </c>
      <c r="F34" s="59">
        <v>1.2</v>
      </c>
    </row>
    <row r="35" spans="2:6">
      <c r="B35" s="59" t="s">
        <v>189</v>
      </c>
      <c r="C35" s="15" t="s">
        <v>188</v>
      </c>
      <c r="D35" s="59">
        <v>250</v>
      </c>
      <c r="E35" s="59">
        <v>0.24</v>
      </c>
      <c r="F35" s="59">
        <v>60</v>
      </c>
    </row>
    <row r="36" spans="2:6">
      <c r="B36" s="59"/>
      <c r="C36" s="60" t="s">
        <v>182</v>
      </c>
      <c r="D36" s="62"/>
      <c r="E36" s="62"/>
      <c r="F36" s="62">
        <f>SUM(F30:F35)</f>
        <v>72.930000000000007</v>
      </c>
    </row>
    <row r="39" spans="2:6">
      <c r="B39" s="61" t="s">
        <v>194</v>
      </c>
      <c r="C39" s="1"/>
    </row>
    <row r="40" spans="2:6">
      <c r="B40" s="15" t="s">
        <v>169</v>
      </c>
      <c r="C40" s="15" t="s">
        <v>170</v>
      </c>
      <c r="D40" s="15" t="s">
        <v>171</v>
      </c>
      <c r="E40" s="15" t="s">
        <v>70</v>
      </c>
      <c r="F40" s="15" t="s">
        <v>172</v>
      </c>
    </row>
    <row r="41" spans="2:6">
      <c r="B41" s="59">
        <v>1</v>
      </c>
      <c r="C41" s="15" t="s">
        <v>173</v>
      </c>
      <c r="D41" s="59">
        <v>5</v>
      </c>
      <c r="E41" s="59">
        <v>0.11</v>
      </c>
      <c r="F41" s="59">
        <v>0.55000000000000004</v>
      </c>
    </row>
    <row r="42" spans="2:6">
      <c r="B42" s="59" t="s">
        <v>174</v>
      </c>
      <c r="C42" s="15" t="s">
        <v>175</v>
      </c>
      <c r="D42" s="59">
        <v>10</v>
      </c>
      <c r="E42" s="59">
        <v>0.2</v>
      </c>
      <c r="F42" s="59">
        <v>1.18</v>
      </c>
    </row>
    <row r="43" spans="2:6">
      <c r="B43" s="59" t="s">
        <v>176</v>
      </c>
      <c r="C43" s="15" t="s">
        <v>177</v>
      </c>
      <c r="D43" s="59" t="s">
        <v>178</v>
      </c>
      <c r="E43" s="59">
        <v>1</v>
      </c>
      <c r="F43" s="59">
        <v>1</v>
      </c>
    </row>
    <row r="44" spans="2:6">
      <c r="B44" s="59" t="s">
        <v>179</v>
      </c>
      <c r="C44" s="15" t="s">
        <v>195</v>
      </c>
      <c r="D44" s="59" t="s">
        <v>181</v>
      </c>
      <c r="E44" s="59">
        <v>3.41</v>
      </c>
      <c r="F44" s="59">
        <v>3.41</v>
      </c>
    </row>
    <row r="45" spans="2:6">
      <c r="B45" s="59" t="s">
        <v>187</v>
      </c>
      <c r="C45" s="15" t="s">
        <v>197</v>
      </c>
      <c r="D45" s="59" t="s">
        <v>198</v>
      </c>
      <c r="E45" s="59">
        <v>2.27</v>
      </c>
      <c r="F45" s="59">
        <v>2.27</v>
      </c>
    </row>
    <row r="46" spans="2:6">
      <c r="B46" s="59" t="s">
        <v>189</v>
      </c>
      <c r="C46" s="15" t="s">
        <v>199</v>
      </c>
      <c r="D46" s="59" t="s">
        <v>200</v>
      </c>
      <c r="E46" s="59">
        <v>0.15</v>
      </c>
      <c r="F46" s="59">
        <v>15.05</v>
      </c>
    </row>
    <row r="47" spans="2:6">
      <c r="B47" s="59"/>
      <c r="C47" s="60" t="s">
        <v>182</v>
      </c>
      <c r="D47" s="62"/>
      <c r="E47" s="62"/>
      <c r="F47" s="62">
        <f>SUM(F41:F46)</f>
        <v>23.46</v>
      </c>
    </row>
    <row r="50" spans="2:6">
      <c r="B50" s="1" t="s">
        <v>201</v>
      </c>
    </row>
    <row r="51" spans="2:6">
      <c r="B51" s="15" t="s">
        <v>169</v>
      </c>
      <c r="C51" s="15" t="s">
        <v>170</v>
      </c>
      <c r="D51" s="15" t="s">
        <v>171</v>
      </c>
      <c r="E51" s="15" t="s">
        <v>70</v>
      </c>
      <c r="F51" s="15" t="s">
        <v>172</v>
      </c>
    </row>
    <row r="52" spans="2:6">
      <c r="B52" s="59">
        <v>1</v>
      </c>
      <c r="C52" s="15" t="s">
        <v>173</v>
      </c>
      <c r="D52" s="59">
        <v>5</v>
      </c>
      <c r="E52" s="59">
        <v>0.11</v>
      </c>
      <c r="F52" s="59">
        <v>0.55000000000000004</v>
      </c>
    </row>
    <row r="53" spans="2:6">
      <c r="B53" s="59" t="s">
        <v>174</v>
      </c>
      <c r="C53" s="15" t="s">
        <v>175</v>
      </c>
      <c r="D53" s="59">
        <v>10</v>
      </c>
      <c r="E53" s="59">
        <v>0.2</v>
      </c>
      <c r="F53" s="59">
        <v>1.18</v>
      </c>
    </row>
    <row r="54" spans="2:6">
      <c r="B54" s="59" t="s">
        <v>176</v>
      </c>
      <c r="C54" s="15" t="s">
        <v>177</v>
      </c>
      <c r="D54" s="59" t="s">
        <v>178</v>
      </c>
      <c r="E54" s="59">
        <v>1</v>
      </c>
      <c r="F54" s="59">
        <v>1</v>
      </c>
    </row>
    <row r="55" spans="2:6">
      <c r="B55" s="59" t="s">
        <v>179</v>
      </c>
      <c r="C55" s="15" t="s">
        <v>202</v>
      </c>
      <c r="D55" s="59" t="s">
        <v>203</v>
      </c>
      <c r="E55" s="59">
        <v>18.100000000000001</v>
      </c>
      <c r="F55" s="59">
        <v>18.100000000000001</v>
      </c>
    </row>
    <row r="56" spans="2:6">
      <c r="B56" s="59"/>
      <c r="C56" s="60" t="s">
        <v>182</v>
      </c>
      <c r="D56" s="62"/>
      <c r="E56" s="62"/>
      <c r="F56" s="62">
        <f>SUM(F52:F55)</f>
        <v>20.830000000000002</v>
      </c>
    </row>
    <row r="60" spans="2:6">
      <c r="B60" s="1" t="s">
        <v>204</v>
      </c>
    </row>
    <row r="61" spans="2:6">
      <c r="B61" s="15" t="s">
        <v>169</v>
      </c>
      <c r="C61" s="15" t="s">
        <v>170</v>
      </c>
      <c r="D61" s="15" t="s">
        <v>171</v>
      </c>
      <c r="E61" s="15" t="s">
        <v>70</v>
      </c>
      <c r="F61" s="15" t="s">
        <v>172</v>
      </c>
    </row>
    <row r="62" spans="2:6">
      <c r="B62" s="59">
        <v>1</v>
      </c>
      <c r="C62" s="15" t="s">
        <v>173</v>
      </c>
      <c r="D62" s="59">
        <v>5</v>
      </c>
      <c r="E62" s="59">
        <v>0.11</v>
      </c>
      <c r="F62" s="59">
        <v>0.55000000000000004</v>
      </c>
    </row>
    <row r="63" spans="2:6">
      <c r="B63" s="59" t="s">
        <v>174</v>
      </c>
      <c r="C63" s="15" t="s">
        <v>175</v>
      </c>
      <c r="D63" s="59">
        <v>10</v>
      </c>
      <c r="E63" s="59">
        <v>0.2</v>
      </c>
      <c r="F63" s="59">
        <v>1.18</v>
      </c>
    </row>
    <row r="64" spans="2:6">
      <c r="B64" s="59" t="s">
        <v>176</v>
      </c>
      <c r="C64" s="15" t="s">
        <v>197</v>
      </c>
      <c r="D64" s="59" t="s">
        <v>178</v>
      </c>
      <c r="E64" s="59">
        <v>2.27</v>
      </c>
      <c r="F64" s="59">
        <v>2.27</v>
      </c>
    </row>
    <row r="65" spans="2:10">
      <c r="B65" s="59" t="s">
        <v>179</v>
      </c>
      <c r="C65" s="15" t="s">
        <v>205</v>
      </c>
      <c r="D65" s="59">
        <v>1</v>
      </c>
      <c r="E65" s="59">
        <v>11.42</v>
      </c>
      <c r="F65" s="59">
        <v>11.42</v>
      </c>
    </row>
    <row r="66" spans="2:10">
      <c r="B66" s="59"/>
      <c r="C66" s="60" t="s">
        <v>182</v>
      </c>
      <c r="D66" s="62"/>
      <c r="E66" s="62"/>
      <c r="F66" s="62">
        <f>SUM(F62:F65)</f>
        <v>15.42</v>
      </c>
    </row>
    <row r="69" spans="2:10">
      <c r="B69" s="1" t="s">
        <v>209</v>
      </c>
    </row>
    <row r="70" spans="2:10">
      <c r="B70" s="15" t="s">
        <v>169</v>
      </c>
      <c r="C70" s="15" t="s">
        <v>170</v>
      </c>
      <c r="D70" s="15" t="s">
        <v>171</v>
      </c>
      <c r="E70" s="15" t="s">
        <v>70</v>
      </c>
      <c r="F70" s="15" t="s">
        <v>172</v>
      </c>
    </row>
    <row r="71" spans="2:10">
      <c r="B71" s="59">
        <v>1</v>
      </c>
      <c r="C71" s="15" t="s">
        <v>173</v>
      </c>
      <c r="D71" s="59">
        <v>5</v>
      </c>
      <c r="E71" s="59">
        <v>0.11</v>
      </c>
      <c r="F71" s="59">
        <v>0.55000000000000004</v>
      </c>
    </row>
    <row r="72" spans="2:10">
      <c r="B72" s="59" t="s">
        <v>174</v>
      </c>
      <c r="C72" s="15" t="s">
        <v>175</v>
      </c>
      <c r="D72" s="59">
        <v>10</v>
      </c>
      <c r="E72" s="59">
        <v>0.2</v>
      </c>
      <c r="F72" s="59">
        <v>1.18</v>
      </c>
    </row>
    <row r="73" spans="2:10">
      <c r="B73" s="59" t="s">
        <v>176</v>
      </c>
      <c r="C73" s="15" t="s">
        <v>197</v>
      </c>
      <c r="D73" s="59" t="s">
        <v>178</v>
      </c>
      <c r="E73" s="59">
        <v>2.27</v>
      </c>
      <c r="F73" s="59">
        <v>2.27</v>
      </c>
    </row>
    <row r="74" spans="2:10">
      <c r="B74" s="59" t="s">
        <v>179</v>
      </c>
      <c r="C74" s="15" t="s">
        <v>206</v>
      </c>
      <c r="D74" s="59" t="s">
        <v>178</v>
      </c>
      <c r="E74" s="59">
        <v>400</v>
      </c>
      <c r="F74" s="59">
        <v>400</v>
      </c>
    </row>
    <row r="75" spans="2:10">
      <c r="B75" s="59" t="s">
        <v>187</v>
      </c>
      <c r="C75" s="15" t="s">
        <v>205</v>
      </c>
      <c r="D75" s="59">
        <v>1</v>
      </c>
      <c r="E75" s="59">
        <v>11.42</v>
      </c>
      <c r="F75" s="59">
        <v>11.42</v>
      </c>
    </row>
    <row r="76" spans="2:10">
      <c r="B76" s="59"/>
      <c r="C76" s="60" t="s">
        <v>182</v>
      </c>
      <c r="D76" s="62"/>
      <c r="E76" s="62"/>
      <c r="F76" s="62">
        <f>SUM(F71:F75)</f>
        <v>415.42</v>
      </c>
    </row>
    <row r="77" spans="2:10">
      <c r="B77" s="233"/>
      <c r="C77" s="90"/>
      <c r="D77" s="234"/>
      <c r="E77" s="234"/>
      <c r="F77" s="234"/>
    </row>
    <row r="78" spans="2:10">
      <c r="B78" s="233"/>
      <c r="C78" s="90"/>
      <c r="D78" s="234"/>
      <c r="E78" s="234"/>
      <c r="F78" s="234"/>
    </row>
    <row r="79" spans="2:10">
      <c r="B79" s="1" t="s">
        <v>209</v>
      </c>
    </row>
    <row r="80" spans="2:10" ht="18" customHeight="1">
      <c r="B80" s="441" t="s">
        <v>984</v>
      </c>
      <c r="C80" s="442"/>
      <c r="D80" s="442"/>
      <c r="E80" s="442"/>
      <c r="F80" s="442"/>
      <c r="G80" s="237"/>
      <c r="H80" s="237"/>
      <c r="I80" s="237"/>
      <c r="J80" s="237"/>
    </row>
    <row r="81" spans="2:10">
      <c r="B81" s="236" t="s">
        <v>982</v>
      </c>
      <c r="C81" s="236"/>
      <c r="D81" s="236"/>
      <c r="E81" s="236"/>
      <c r="F81" s="236"/>
      <c r="G81" s="236"/>
      <c r="H81" s="210"/>
      <c r="I81" s="90"/>
      <c r="J81" s="1"/>
    </row>
    <row r="82" spans="2:10">
      <c r="B82" s="15" t="s">
        <v>169</v>
      </c>
      <c r="C82" s="15" t="s">
        <v>170</v>
      </c>
      <c r="D82" s="15" t="s">
        <v>171</v>
      </c>
      <c r="E82" s="15" t="s">
        <v>70</v>
      </c>
      <c r="F82" s="15" t="s">
        <v>172</v>
      </c>
    </row>
    <row r="83" spans="2:10">
      <c r="B83" s="59">
        <v>1</v>
      </c>
      <c r="C83" s="15" t="s">
        <v>173</v>
      </c>
      <c r="D83" s="59">
        <v>5</v>
      </c>
      <c r="E83" s="59">
        <v>0.11</v>
      </c>
      <c r="F83" s="59">
        <v>0.55000000000000004</v>
      </c>
    </row>
    <row r="84" spans="2:10">
      <c r="B84" s="59" t="s">
        <v>174</v>
      </c>
      <c r="C84" s="15" t="s">
        <v>175</v>
      </c>
      <c r="D84" s="59">
        <v>10</v>
      </c>
      <c r="E84" s="59">
        <v>0.2</v>
      </c>
      <c r="F84" s="59">
        <v>1.18</v>
      </c>
    </row>
    <row r="85" spans="2:10">
      <c r="B85" s="59" t="s">
        <v>176</v>
      </c>
      <c r="C85" s="15" t="s">
        <v>986</v>
      </c>
      <c r="D85" s="59" t="s">
        <v>178</v>
      </c>
      <c r="E85" s="59">
        <v>3</v>
      </c>
      <c r="F85" s="59">
        <v>3</v>
      </c>
    </row>
    <row r="86" spans="2:10" ht="30">
      <c r="B86" s="59" t="s">
        <v>179</v>
      </c>
      <c r="C86" s="238" t="s">
        <v>985</v>
      </c>
      <c r="D86" s="59" t="s">
        <v>178</v>
      </c>
      <c r="E86" s="59">
        <v>200</v>
      </c>
      <c r="F86" s="59">
        <v>200</v>
      </c>
    </row>
    <row r="87" spans="2:10">
      <c r="B87" s="59"/>
      <c r="C87" s="60" t="s">
        <v>182</v>
      </c>
      <c r="D87" s="62"/>
      <c r="E87" s="62"/>
      <c r="F87" s="62">
        <f>SUM(F83:F86)</f>
        <v>204.73</v>
      </c>
    </row>
    <row r="88" spans="2:10">
      <c r="B88" s="233"/>
      <c r="C88" s="90"/>
      <c r="D88" s="234"/>
      <c r="E88" s="234"/>
      <c r="F88" s="234"/>
    </row>
    <row r="89" spans="2:10">
      <c r="B89" s="233"/>
      <c r="C89" s="90"/>
      <c r="D89" s="234"/>
      <c r="E89" s="234"/>
      <c r="F89" s="234"/>
    </row>
    <row r="90" spans="2:10">
      <c r="B90" s="1" t="s">
        <v>983</v>
      </c>
    </row>
    <row r="91" spans="2:10">
      <c r="B91" s="15" t="s">
        <v>169</v>
      </c>
      <c r="C91" s="15" t="s">
        <v>170</v>
      </c>
      <c r="D91" s="15" t="s">
        <v>171</v>
      </c>
      <c r="E91" s="15" t="s">
        <v>70</v>
      </c>
      <c r="F91" s="15" t="s">
        <v>172</v>
      </c>
    </row>
    <row r="92" spans="2:10">
      <c r="B92" s="59">
        <v>1</v>
      </c>
      <c r="C92" s="15" t="s">
        <v>173</v>
      </c>
      <c r="D92" s="59">
        <v>5</v>
      </c>
      <c r="E92" s="59">
        <v>0.11</v>
      </c>
      <c r="F92" s="59">
        <v>0.55000000000000004</v>
      </c>
    </row>
    <row r="93" spans="2:10">
      <c r="B93" s="59" t="s">
        <v>174</v>
      </c>
      <c r="C93" s="15" t="s">
        <v>175</v>
      </c>
      <c r="D93" s="59">
        <v>10</v>
      </c>
      <c r="E93" s="59">
        <v>0.2</v>
      </c>
      <c r="F93" s="59">
        <v>1.18</v>
      </c>
    </row>
    <row r="94" spans="2:10">
      <c r="B94" s="59" t="s">
        <v>176</v>
      </c>
      <c r="C94" s="15" t="s">
        <v>197</v>
      </c>
      <c r="D94" s="59" t="s">
        <v>178</v>
      </c>
      <c r="E94" s="59">
        <v>2.27</v>
      </c>
      <c r="F94" s="59">
        <v>2.27</v>
      </c>
    </row>
    <row r="95" spans="2:10">
      <c r="B95" s="59" t="s">
        <v>179</v>
      </c>
      <c r="C95" s="15" t="s">
        <v>190</v>
      </c>
      <c r="D95" s="59" t="s">
        <v>181</v>
      </c>
      <c r="E95" s="59">
        <v>9</v>
      </c>
      <c r="F95" s="59">
        <v>9</v>
      </c>
    </row>
    <row r="96" spans="2:10">
      <c r="B96" s="59" t="s">
        <v>187</v>
      </c>
      <c r="C96" s="15" t="s">
        <v>207</v>
      </c>
      <c r="D96" s="59">
        <v>2</v>
      </c>
      <c r="E96" s="59">
        <v>2.2000000000000002</v>
      </c>
      <c r="F96" s="59">
        <v>4.4000000000000004</v>
      </c>
    </row>
    <row r="97" spans="2:6">
      <c r="B97" s="59"/>
      <c r="C97" s="60" t="s">
        <v>182</v>
      </c>
      <c r="D97" s="62"/>
      <c r="E97" s="62"/>
      <c r="F97" s="62">
        <f>SUM(F92:F96)</f>
        <v>17.399999999999999</v>
      </c>
    </row>
    <row r="100" spans="2:6">
      <c r="B100" s="1" t="s">
        <v>210</v>
      </c>
    </row>
    <row r="101" spans="2:6">
      <c r="B101" s="15" t="s">
        <v>169</v>
      </c>
      <c r="C101" s="15" t="s">
        <v>170</v>
      </c>
      <c r="D101" s="15" t="s">
        <v>171</v>
      </c>
      <c r="E101" s="15" t="s">
        <v>70</v>
      </c>
      <c r="F101" s="15" t="s">
        <v>172</v>
      </c>
    </row>
    <row r="102" spans="2:6">
      <c r="B102" s="59">
        <v>1</v>
      </c>
      <c r="C102" s="15" t="s">
        <v>173</v>
      </c>
      <c r="D102" s="59">
        <v>5</v>
      </c>
      <c r="E102" s="59">
        <v>0.11</v>
      </c>
      <c r="F102" s="59">
        <v>0.55000000000000004</v>
      </c>
    </row>
    <row r="103" spans="2:6">
      <c r="B103" s="59" t="s">
        <v>174</v>
      </c>
      <c r="C103" s="15" t="s">
        <v>175</v>
      </c>
      <c r="D103" s="59">
        <v>10</v>
      </c>
      <c r="E103" s="59">
        <v>0.2</v>
      </c>
      <c r="F103" s="59">
        <v>1.18</v>
      </c>
    </row>
    <row r="104" spans="2:6">
      <c r="B104" s="59" t="s">
        <v>176</v>
      </c>
      <c r="C104" s="15" t="s">
        <v>197</v>
      </c>
      <c r="D104" s="59" t="s">
        <v>178</v>
      </c>
      <c r="E104" s="59">
        <v>2.27</v>
      </c>
      <c r="F104" s="59">
        <v>2.27</v>
      </c>
    </row>
    <row r="105" spans="2:6">
      <c r="B105" s="59" t="s">
        <v>179</v>
      </c>
      <c r="C105" s="15" t="s">
        <v>190</v>
      </c>
      <c r="D105" s="59" t="s">
        <v>181</v>
      </c>
      <c r="E105" s="59">
        <v>9</v>
      </c>
      <c r="F105" s="59">
        <v>9</v>
      </c>
    </row>
    <row r="106" spans="2:6">
      <c r="B106" s="59" t="s">
        <v>187</v>
      </c>
      <c r="C106" s="15" t="s">
        <v>208</v>
      </c>
      <c r="D106" s="59">
        <v>1</v>
      </c>
      <c r="E106" s="59">
        <v>6.87</v>
      </c>
      <c r="F106" s="59">
        <v>6.87</v>
      </c>
    </row>
    <row r="107" spans="2:6">
      <c r="B107" s="59"/>
      <c r="C107" s="60" t="s">
        <v>182</v>
      </c>
      <c r="D107" s="62"/>
      <c r="E107" s="62"/>
      <c r="F107" s="62">
        <f>SUM(F102:F106)</f>
        <v>19.87</v>
      </c>
    </row>
    <row r="110" spans="2:6">
      <c r="B110" s="1" t="s">
        <v>211</v>
      </c>
    </row>
    <row r="111" spans="2:6">
      <c r="B111" s="15" t="s">
        <v>169</v>
      </c>
      <c r="C111" s="15" t="s">
        <v>170</v>
      </c>
      <c r="D111" s="15" t="s">
        <v>171</v>
      </c>
      <c r="E111" s="15" t="s">
        <v>70</v>
      </c>
      <c r="F111" s="15" t="s">
        <v>172</v>
      </c>
    </row>
    <row r="112" spans="2:6">
      <c r="B112" s="59">
        <v>1</v>
      </c>
      <c r="C112" s="15" t="s">
        <v>173</v>
      </c>
      <c r="D112" s="59">
        <v>5</v>
      </c>
      <c r="E112" s="59">
        <v>0.11</v>
      </c>
      <c r="F112" s="59">
        <v>0.55000000000000004</v>
      </c>
    </row>
    <row r="113" spans="2:6">
      <c r="B113" s="59" t="s">
        <v>174</v>
      </c>
      <c r="C113" s="15" t="s">
        <v>175</v>
      </c>
      <c r="D113" s="59">
        <v>10</v>
      </c>
      <c r="E113" s="59">
        <v>0.2</v>
      </c>
      <c r="F113" s="59">
        <v>1.18</v>
      </c>
    </row>
    <row r="114" spans="2:6">
      <c r="B114" s="59" t="s">
        <v>176</v>
      </c>
      <c r="C114" s="15" t="s">
        <v>212</v>
      </c>
      <c r="D114" s="59" t="s">
        <v>178</v>
      </c>
      <c r="E114" s="59">
        <v>1</v>
      </c>
      <c r="F114" s="59">
        <v>1</v>
      </c>
    </row>
    <row r="115" spans="2:6">
      <c r="B115" s="59" t="s">
        <v>179</v>
      </c>
      <c r="C115" s="15" t="s">
        <v>190</v>
      </c>
      <c r="D115" s="59" t="s">
        <v>181</v>
      </c>
      <c r="E115" s="59">
        <v>9</v>
      </c>
      <c r="F115" s="59">
        <v>9</v>
      </c>
    </row>
    <row r="116" spans="2:6">
      <c r="B116" s="59"/>
      <c r="C116" s="60" t="s">
        <v>182</v>
      </c>
      <c r="D116" s="62"/>
      <c r="E116" s="62"/>
      <c r="F116" s="62">
        <f>SUM(F112:F115)</f>
        <v>11.73</v>
      </c>
    </row>
    <row r="119" spans="2:6">
      <c r="B119" s="61" t="s">
        <v>216</v>
      </c>
      <c r="C119" s="1"/>
    </row>
    <row r="120" spans="2:6">
      <c r="B120" s="15" t="s">
        <v>169</v>
      </c>
      <c r="C120" s="15" t="s">
        <v>170</v>
      </c>
      <c r="D120" s="15" t="s">
        <v>171</v>
      </c>
      <c r="E120" s="15" t="s">
        <v>70</v>
      </c>
      <c r="F120" s="15" t="s">
        <v>172</v>
      </c>
    </row>
    <row r="121" spans="2:6">
      <c r="B121" s="59">
        <v>1</v>
      </c>
      <c r="C121" s="15" t="s">
        <v>173</v>
      </c>
      <c r="D121" s="59">
        <v>5</v>
      </c>
      <c r="E121" s="59">
        <v>0.11</v>
      </c>
      <c r="F121" s="59">
        <v>0.55000000000000004</v>
      </c>
    </row>
    <row r="122" spans="2:6">
      <c r="B122" s="59" t="s">
        <v>174</v>
      </c>
      <c r="C122" s="15" t="s">
        <v>175</v>
      </c>
      <c r="D122" s="59">
        <v>10</v>
      </c>
      <c r="E122" s="59">
        <v>0.2</v>
      </c>
      <c r="F122" s="59">
        <v>1.18</v>
      </c>
    </row>
    <row r="123" spans="2:6">
      <c r="B123" s="59" t="s">
        <v>176</v>
      </c>
      <c r="C123" s="15" t="s">
        <v>177</v>
      </c>
      <c r="D123" s="59" t="s">
        <v>178</v>
      </c>
      <c r="E123" s="59">
        <v>1</v>
      </c>
      <c r="F123" s="59">
        <v>1</v>
      </c>
    </row>
    <row r="124" spans="2:6">
      <c r="B124" s="59" t="s">
        <v>179</v>
      </c>
      <c r="C124" s="15" t="s">
        <v>190</v>
      </c>
      <c r="D124" s="59" t="s">
        <v>181</v>
      </c>
      <c r="E124" s="59">
        <v>9</v>
      </c>
      <c r="F124" s="59">
        <v>9</v>
      </c>
    </row>
    <row r="125" spans="2:6">
      <c r="B125" s="59" t="s">
        <v>187</v>
      </c>
      <c r="C125" s="15" t="s">
        <v>197</v>
      </c>
      <c r="D125" s="59" t="s">
        <v>198</v>
      </c>
      <c r="E125" s="59">
        <v>2.27</v>
      </c>
      <c r="F125" s="59">
        <v>2.27</v>
      </c>
    </row>
    <row r="126" spans="2:6">
      <c r="B126" s="59" t="s">
        <v>189</v>
      </c>
      <c r="C126" s="15" t="s">
        <v>215</v>
      </c>
      <c r="D126" s="59">
        <v>0.2</v>
      </c>
      <c r="E126" s="59">
        <v>1.5</v>
      </c>
      <c r="F126" s="59">
        <v>300</v>
      </c>
    </row>
    <row r="127" spans="2:6">
      <c r="B127" s="59" t="s">
        <v>214</v>
      </c>
      <c r="C127" s="15" t="s">
        <v>213</v>
      </c>
      <c r="D127" s="59">
        <v>2</v>
      </c>
      <c r="E127" s="59">
        <v>1.4</v>
      </c>
      <c r="F127" s="59">
        <v>2.8</v>
      </c>
    </row>
    <row r="128" spans="2:6">
      <c r="B128" s="59"/>
      <c r="C128" s="60" t="s">
        <v>182</v>
      </c>
      <c r="D128" s="62"/>
      <c r="E128" s="62"/>
      <c r="F128" s="62">
        <f>SUM(F121:F127)</f>
        <v>316.8</v>
      </c>
    </row>
    <row r="131" spans="2:6">
      <c r="B131" s="1" t="s">
        <v>217</v>
      </c>
    </row>
    <row r="132" spans="2:6">
      <c r="B132" s="15" t="s">
        <v>169</v>
      </c>
      <c r="C132" s="15" t="s">
        <v>170</v>
      </c>
      <c r="D132" s="15" t="s">
        <v>171</v>
      </c>
      <c r="E132" s="15" t="s">
        <v>70</v>
      </c>
      <c r="F132" s="15" t="s">
        <v>172</v>
      </c>
    </row>
    <row r="133" spans="2:6">
      <c r="B133" s="59">
        <v>1</v>
      </c>
      <c r="C133" s="15" t="s">
        <v>173</v>
      </c>
      <c r="D133" s="59">
        <v>5</v>
      </c>
      <c r="E133" s="59">
        <v>0.11</v>
      </c>
      <c r="F133" s="59">
        <v>0.55000000000000004</v>
      </c>
    </row>
    <row r="134" spans="2:6">
      <c r="B134" s="59" t="s">
        <v>174</v>
      </c>
      <c r="C134" s="15" t="s">
        <v>175</v>
      </c>
      <c r="D134" s="59">
        <v>10</v>
      </c>
      <c r="E134" s="59">
        <v>0.2</v>
      </c>
      <c r="F134" s="59">
        <v>1.18</v>
      </c>
    </row>
    <row r="135" spans="2:6">
      <c r="B135" s="59" t="s">
        <v>176</v>
      </c>
      <c r="C135" s="15" t="s">
        <v>212</v>
      </c>
      <c r="D135" s="59" t="s">
        <v>178</v>
      </c>
      <c r="E135" s="59">
        <v>1</v>
      </c>
      <c r="F135" s="59">
        <v>1</v>
      </c>
    </row>
    <row r="136" spans="2:6">
      <c r="B136" s="59" t="s">
        <v>179</v>
      </c>
      <c r="C136" s="15" t="s">
        <v>218</v>
      </c>
      <c r="D136" s="59">
        <v>0.02</v>
      </c>
      <c r="E136" s="59">
        <v>1</v>
      </c>
      <c r="F136" s="59">
        <v>2</v>
      </c>
    </row>
    <row r="137" spans="2:6">
      <c r="B137" s="59" t="s">
        <v>179</v>
      </c>
      <c r="C137" s="15" t="s">
        <v>195</v>
      </c>
      <c r="D137" s="59" t="s">
        <v>181</v>
      </c>
      <c r="E137" s="59">
        <v>9</v>
      </c>
      <c r="F137" s="59">
        <v>9</v>
      </c>
    </row>
    <row r="138" spans="2:6">
      <c r="B138" s="59"/>
      <c r="C138" s="60" t="s">
        <v>182</v>
      </c>
      <c r="D138" s="62"/>
      <c r="E138" s="62"/>
      <c r="F138" s="62">
        <f>SUM(F133:F137)</f>
        <v>13.73</v>
      </c>
    </row>
    <row r="141" spans="2:6">
      <c r="B141" s="61" t="s">
        <v>219</v>
      </c>
      <c r="C141" s="1"/>
    </row>
    <row r="142" spans="2:6">
      <c r="B142" s="15" t="s">
        <v>169</v>
      </c>
      <c r="C142" s="15" t="s">
        <v>170</v>
      </c>
      <c r="D142" s="15" t="s">
        <v>171</v>
      </c>
      <c r="E142" s="15" t="s">
        <v>70</v>
      </c>
      <c r="F142" s="15" t="s">
        <v>172</v>
      </c>
    </row>
    <row r="143" spans="2:6">
      <c r="B143" s="59">
        <v>1</v>
      </c>
      <c r="C143" s="15" t="s">
        <v>173</v>
      </c>
      <c r="D143" s="59">
        <v>5</v>
      </c>
      <c r="E143" s="59">
        <v>0.11</v>
      </c>
      <c r="F143" s="59">
        <v>0.55000000000000004</v>
      </c>
    </row>
    <row r="144" spans="2:6">
      <c r="B144" s="59" t="s">
        <v>174</v>
      </c>
      <c r="C144" s="15" t="s">
        <v>175</v>
      </c>
      <c r="D144" s="59" t="s">
        <v>222</v>
      </c>
      <c r="E144" s="59">
        <v>230</v>
      </c>
      <c r="F144" s="59">
        <v>0.69</v>
      </c>
    </row>
    <row r="145" spans="2:6">
      <c r="B145" s="59" t="s">
        <v>176</v>
      </c>
      <c r="C145" s="15" t="s">
        <v>177</v>
      </c>
      <c r="D145" s="59" t="s">
        <v>178</v>
      </c>
      <c r="E145" s="59">
        <v>1</v>
      </c>
      <c r="F145" s="59">
        <v>1</v>
      </c>
    </row>
    <row r="146" spans="2:6">
      <c r="B146" s="59" t="s">
        <v>179</v>
      </c>
      <c r="C146" s="15" t="s">
        <v>229</v>
      </c>
      <c r="D146" s="59" t="s">
        <v>181</v>
      </c>
      <c r="E146" s="59">
        <v>3.41</v>
      </c>
      <c r="F146" s="59">
        <v>3.41</v>
      </c>
    </row>
    <row r="147" spans="2:6">
      <c r="B147" s="59" t="s">
        <v>187</v>
      </c>
      <c r="C147" s="15" t="s">
        <v>220</v>
      </c>
      <c r="D147" s="59" t="s">
        <v>223</v>
      </c>
      <c r="E147" s="59">
        <v>24.45</v>
      </c>
      <c r="F147" s="59">
        <v>97.8</v>
      </c>
    </row>
    <row r="148" spans="2:6">
      <c r="B148" s="59" t="s">
        <v>189</v>
      </c>
      <c r="C148" s="15" t="s">
        <v>224</v>
      </c>
      <c r="D148" s="59">
        <v>1</v>
      </c>
      <c r="E148" s="59">
        <v>39.03</v>
      </c>
      <c r="F148" s="59">
        <v>39.03</v>
      </c>
    </row>
    <row r="149" spans="2:6">
      <c r="B149" s="59" t="s">
        <v>214</v>
      </c>
      <c r="C149" s="15" t="s">
        <v>225</v>
      </c>
      <c r="D149" s="59">
        <v>1</v>
      </c>
      <c r="E149" s="59">
        <v>23.15</v>
      </c>
      <c r="F149" s="59">
        <v>23.15</v>
      </c>
    </row>
    <row r="150" spans="2:6">
      <c r="B150" s="59" t="s">
        <v>226</v>
      </c>
      <c r="C150" s="15" t="s">
        <v>227</v>
      </c>
      <c r="D150" s="59" t="s">
        <v>228</v>
      </c>
      <c r="E150" s="59">
        <v>2.8</v>
      </c>
      <c r="F150" s="59">
        <v>8.4</v>
      </c>
    </row>
    <row r="151" spans="2:6">
      <c r="B151" s="59"/>
      <c r="C151" s="60" t="s">
        <v>182</v>
      </c>
      <c r="D151" s="62"/>
      <c r="E151" s="62"/>
      <c r="F151" s="62">
        <f>SUM(F143:F150)</f>
        <v>174.03000000000003</v>
      </c>
    </row>
    <row r="157" spans="2:6">
      <c r="B157" s="61"/>
      <c r="C157" s="90"/>
      <c r="D157" s="45"/>
      <c r="E157" s="45"/>
      <c r="F157" s="45"/>
    </row>
    <row r="158" spans="2:6">
      <c r="B158" s="45"/>
      <c r="C158" s="45"/>
      <c r="D158" s="45"/>
      <c r="E158" s="45"/>
      <c r="F158" s="45"/>
    </row>
    <row r="159" spans="2:6">
      <c r="B159" s="233"/>
      <c r="C159" s="45"/>
      <c r="D159" s="233"/>
      <c r="E159" s="233"/>
      <c r="F159" s="233"/>
    </row>
    <row r="160" spans="2:6">
      <c r="B160" s="233"/>
      <c r="C160" s="45"/>
      <c r="D160" s="233"/>
      <c r="E160" s="233"/>
      <c r="F160" s="233"/>
    </row>
    <row r="161" spans="2:6">
      <c r="B161" s="233"/>
      <c r="C161" s="45"/>
      <c r="D161" s="233"/>
      <c r="E161" s="233"/>
      <c r="F161" s="233"/>
    </row>
    <row r="162" spans="2:6">
      <c r="B162" s="233"/>
      <c r="C162" s="45"/>
      <c r="D162" s="233"/>
      <c r="E162" s="233"/>
      <c r="F162" s="233"/>
    </row>
    <row r="163" spans="2:6">
      <c r="B163" s="233"/>
      <c r="C163" s="45"/>
      <c r="D163" s="233"/>
      <c r="E163" s="233"/>
      <c r="F163" s="233"/>
    </row>
    <row r="164" spans="2:6">
      <c r="B164" s="233"/>
      <c r="C164" s="45"/>
      <c r="D164" s="233"/>
      <c r="E164" s="233"/>
      <c r="F164" s="233"/>
    </row>
    <row r="165" spans="2:6">
      <c r="B165" s="233"/>
      <c r="C165" s="45"/>
      <c r="D165" s="233"/>
      <c r="E165" s="233"/>
      <c r="F165" s="233"/>
    </row>
    <row r="166" spans="2:6">
      <c r="B166" s="233"/>
      <c r="C166" s="45"/>
      <c r="D166" s="233"/>
      <c r="E166" s="233"/>
      <c r="F166" s="233"/>
    </row>
    <row r="167" spans="2:6">
      <c r="B167" s="233"/>
      <c r="C167" s="90"/>
      <c r="D167" s="234"/>
      <c r="E167" s="234"/>
      <c r="F167" s="234"/>
    </row>
  </sheetData>
  <mergeCells count="1">
    <mergeCell ref="B80:F80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P238"/>
  <sheetViews>
    <sheetView view="pageBreakPreview" topLeftCell="A10" zoomScaleSheetLayoutView="100" workbookViewId="0">
      <selection activeCell="L124" sqref="L124:P238"/>
    </sheetView>
  </sheetViews>
  <sheetFormatPr defaultRowHeight="15"/>
  <cols>
    <col min="1" max="1" width="55.85546875" customWidth="1"/>
    <col min="2" max="2" width="11.42578125" customWidth="1"/>
    <col min="3" max="3" width="16.28515625" customWidth="1"/>
    <col min="4" max="4" width="14" customWidth="1"/>
    <col min="5" max="5" width="16" customWidth="1"/>
    <col min="8" max="8" width="8.5703125" customWidth="1"/>
    <col min="10" max="10" width="12.140625" customWidth="1"/>
    <col min="12" max="12" width="54" customWidth="1"/>
    <col min="13" max="13" width="11" customWidth="1"/>
    <col min="14" max="14" width="10.42578125" customWidth="1"/>
    <col min="15" max="15" width="9.85546875" customWidth="1"/>
  </cols>
  <sheetData>
    <row r="3" spans="1:5">
      <c r="A3" s="1" t="s">
        <v>41</v>
      </c>
      <c r="B3" s="1"/>
      <c r="C3" s="1"/>
      <c r="D3" s="1"/>
    </row>
    <row r="4" spans="1:5">
      <c r="A4" s="1" t="s">
        <v>39</v>
      </c>
      <c r="B4" s="1"/>
      <c r="C4" s="1"/>
      <c r="D4" s="1"/>
    </row>
    <row r="5" spans="1:5">
      <c r="A5" s="1" t="s">
        <v>1005</v>
      </c>
      <c r="B5" s="1"/>
      <c r="C5" s="1"/>
      <c r="D5" s="1"/>
    </row>
    <row r="7" spans="1:5" ht="12" customHeight="1">
      <c r="A7" s="2"/>
      <c r="B7" s="403" t="s">
        <v>42</v>
      </c>
      <c r="C7" s="404"/>
      <c r="D7" s="403" t="s">
        <v>43</v>
      </c>
      <c r="E7" s="404"/>
    </row>
    <row r="8" spans="1:5" ht="23.25" customHeight="1">
      <c r="A8" s="3"/>
      <c r="B8" s="398" t="s">
        <v>20</v>
      </c>
      <c r="C8" s="398" t="s">
        <v>21</v>
      </c>
      <c r="D8" s="398" t="s">
        <v>20</v>
      </c>
      <c r="E8" s="398" t="s">
        <v>21</v>
      </c>
    </row>
    <row r="9" spans="1:5">
      <c r="A9" s="3"/>
      <c r="B9" s="399"/>
      <c r="C9" s="399"/>
      <c r="D9" s="399"/>
      <c r="E9" s="405"/>
    </row>
    <row r="10" spans="1:5">
      <c r="A10" s="4"/>
      <c r="B10" s="400"/>
      <c r="C10" s="400"/>
      <c r="D10" s="400"/>
      <c r="E10" s="406"/>
    </row>
    <row r="11" spans="1:5" ht="15.75">
      <c r="A11" s="5" t="s">
        <v>3</v>
      </c>
      <c r="B11" s="75"/>
      <c r="C11" s="78"/>
      <c r="D11" s="75"/>
      <c r="E11" s="75"/>
    </row>
    <row r="12" spans="1:5">
      <c r="A12" s="6" t="s">
        <v>4</v>
      </c>
      <c r="B12" s="77">
        <v>121572</v>
      </c>
      <c r="C12" s="77">
        <v>123552</v>
      </c>
      <c r="D12" s="77">
        <v>121572</v>
      </c>
      <c r="E12" s="77">
        <v>123552</v>
      </c>
    </row>
    <row r="13" spans="1:5">
      <c r="A13" s="6" t="s">
        <v>5</v>
      </c>
      <c r="B13" s="79">
        <v>0.14000000000000001</v>
      </c>
      <c r="C13" s="79">
        <v>0.14000000000000001</v>
      </c>
      <c r="D13" s="79">
        <v>0.14000000000000001</v>
      </c>
      <c r="E13" s="79">
        <v>0.14000000000000001</v>
      </c>
    </row>
    <row r="14" spans="1:5">
      <c r="A14" s="6" t="s">
        <v>6</v>
      </c>
      <c r="B14" s="77">
        <f>B12*B13</f>
        <v>17020.080000000002</v>
      </c>
      <c r="C14" s="77">
        <f>C12*C13</f>
        <v>17297.280000000002</v>
      </c>
      <c r="D14" s="77">
        <f>D12*D13</f>
        <v>17020.080000000002</v>
      </c>
      <c r="E14" s="77">
        <f>E12*E13</f>
        <v>17297.280000000002</v>
      </c>
    </row>
    <row r="15" spans="1:5">
      <c r="A15" s="6" t="s">
        <v>7</v>
      </c>
      <c r="B15" s="77">
        <f>B12+B14</f>
        <v>138592.08000000002</v>
      </c>
      <c r="C15" s="77">
        <f>C12+C14</f>
        <v>140849.28</v>
      </c>
      <c r="D15" s="77">
        <f>D12+D14</f>
        <v>138592.08000000002</v>
      </c>
      <c r="E15" s="77">
        <f>E12+E14</f>
        <v>140849.28</v>
      </c>
    </row>
    <row r="16" spans="1:5">
      <c r="A16" s="6" t="s">
        <v>8</v>
      </c>
      <c r="B16" s="77">
        <f>B15*0.302</f>
        <v>41854.80816</v>
      </c>
      <c r="C16" s="77">
        <f>C15*0.302</f>
        <v>42536.482559999997</v>
      </c>
      <c r="D16" s="77">
        <f>D15*0.302</f>
        <v>41854.80816</v>
      </c>
      <c r="E16" s="77">
        <f>E15*0.302</f>
        <v>42536.482559999997</v>
      </c>
    </row>
    <row r="17" spans="1:11">
      <c r="A17" s="6" t="s">
        <v>9</v>
      </c>
      <c r="B17" s="77">
        <v>54920</v>
      </c>
      <c r="C17" s="77">
        <v>0</v>
      </c>
      <c r="D17" s="77">
        <v>41660</v>
      </c>
      <c r="E17" s="77">
        <v>0</v>
      </c>
    </row>
    <row r="18" spans="1:11">
      <c r="A18" s="6" t="s">
        <v>10</v>
      </c>
      <c r="B18" s="77">
        <f>B15+B16+B17</f>
        <v>235366.88816000003</v>
      </c>
      <c r="C18" s="77">
        <f>C15+C16+C17</f>
        <v>183385.76256</v>
      </c>
      <c r="D18" s="77">
        <f>D15+D16+D17</f>
        <v>222106.88816000003</v>
      </c>
      <c r="E18" s="77">
        <f>E15+E16+E17</f>
        <v>183385.76256</v>
      </c>
    </row>
    <row r="19" spans="1:11" ht="15.75">
      <c r="A19" s="5" t="s">
        <v>11</v>
      </c>
      <c r="B19" s="75"/>
      <c r="C19" s="75"/>
      <c r="D19" s="75"/>
      <c r="E19" s="75"/>
    </row>
    <row r="20" spans="1:11">
      <c r="A20" s="6" t="s">
        <v>12</v>
      </c>
      <c r="B20" s="79">
        <v>1.1200000000000001</v>
      </c>
      <c r="C20" s="79">
        <v>1.1200000000000001</v>
      </c>
      <c r="D20" s="79">
        <v>1.1200000000000001</v>
      </c>
      <c r="E20" s="79">
        <v>1.1200000000000001</v>
      </c>
    </row>
    <row r="21" spans="1:11">
      <c r="A21" s="6" t="s">
        <v>13</v>
      </c>
      <c r="B21" s="77">
        <f>B12*B20</f>
        <v>136160.64000000001</v>
      </c>
      <c r="C21" s="77">
        <f>C12*C20</f>
        <v>138378.24000000002</v>
      </c>
      <c r="D21" s="77">
        <f>D12*D20</f>
        <v>136160.64000000001</v>
      </c>
      <c r="E21" s="77">
        <f>E12*E20</f>
        <v>138378.24000000002</v>
      </c>
    </row>
    <row r="22" spans="1:11">
      <c r="A22" s="6" t="s">
        <v>14</v>
      </c>
      <c r="B22" s="77">
        <f>B18+B21</f>
        <v>371527.52816000005</v>
      </c>
      <c r="C22" s="77">
        <f>C18+C21</f>
        <v>321764.00256000005</v>
      </c>
      <c r="D22" s="77">
        <f>D18+D21</f>
        <v>358267.52816000005</v>
      </c>
      <c r="E22" s="77">
        <f>E18+E21</f>
        <v>321764.00256000005</v>
      </c>
    </row>
    <row r="23" spans="1:11" ht="18.75" customHeight="1">
      <c r="A23" s="9" t="s">
        <v>15</v>
      </c>
      <c r="B23" s="75">
        <v>7508</v>
      </c>
      <c r="C23" s="75">
        <v>7508</v>
      </c>
      <c r="D23" s="75">
        <v>9144</v>
      </c>
      <c r="E23" s="75">
        <v>9144</v>
      </c>
    </row>
    <row r="24" spans="1:11">
      <c r="A24" s="6" t="s">
        <v>16</v>
      </c>
      <c r="B24" s="75"/>
      <c r="C24" s="75"/>
      <c r="D24" s="75"/>
      <c r="E24" s="75"/>
    </row>
    <row r="25" spans="1:11">
      <c r="A25" s="6" t="s">
        <v>17</v>
      </c>
      <c r="B25" s="72">
        <v>0.85</v>
      </c>
      <c r="C25" s="72">
        <v>0.85</v>
      </c>
      <c r="D25" s="72">
        <v>0.85</v>
      </c>
      <c r="E25" s="125">
        <v>0.85</v>
      </c>
    </row>
    <row r="26" spans="1:11" ht="15.75">
      <c r="A26" s="5" t="s">
        <v>18</v>
      </c>
      <c r="B26" s="74">
        <f>B22/(B23*B25)</f>
        <v>58.216730101225366</v>
      </c>
      <c r="C26" s="74">
        <f>C22/(C23*C25)</f>
        <v>50.41900444388731</v>
      </c>
      <c r="D26" s="74">
        <f>D22/(D23*D25)</f>
        <v>46.094839195100619</v>
      </c>
      <c r="E26" s="124">
        <f>E22/(E23*E25)</f>
        <v>41.398281426586394</v>
      </c>
    </row>
    <row r="28" spans="1:11" ht="18.75">
      <c r="A28" s="88" t="s">
        <v>233</v>
      </c>
      <c r="B28" s="89"/>
      <c r="C28" s="89"/>
      <c r="D28" s="445"/>
      <c r="E28" s="445"/>
      <c r="F28" s="90"/>
      <c r="G28" s="445"/>
      <c r="H28" s="445"/>
      <c r="I28" s="90"/>
      <c r="J28" s="45"/>
    </row>
    <row r="29" spans="1:11">
      <c r="A29" s="43"/>
      <c r="B29" s="380" t="s">
        <v>234</v>
      </c>
      <c r="C29" s="381"/>
      <c r="D29" s="382"/>
      <c r="E29" s="380" t="s">
        <v>235</v>
      </c>
      <c r="F29" s="381"/>
      <c r="G29" s="382"/>
      <c r="H29" s="43" t="s">
        <v>67</v>
      </c>
      <c r="I29" s="383" t="s">
        <v>68</v>
      </c>
      <c r="J29" s="384"/>
      <c r="K29" s="43" t="s">
        <v>67</v>
      </c>
    </row>
    <row r="30" spans="1:11">
      <c r="A30" s="39" t="s">
        <v>69</v>
      </c>
      <c r="B30" s="35" t="s">
        <v>53</v>
      </c>
      <c r="C30" s="35" t="s">
        <v>70</v>
      </c>
      <c r="D30" s="35" t="s">
        <v>63</v>
      </c>
      <c r="E30" s="35" t="s">
        <v>53</v>
      </c>
      <c r="F30" s="35" t="s">
        <v>70</v>
      </c>
      <c r="G30" s="35" t="s">
        <v>63</v>
      </c>
      <c r="H30" s="35" t="s">
        <v>63</v>
      </c>
      <c r="I30" s="35" t="s">
        <v>62</v>
      </c>
      <c r="J30" s="35" t="s">
        <v>63</v>
      </c>
      <c r="K30" s="35" t="s">
        <v>71</v>
      </c>
    </row>
    <row r="31" spans="1:11">
      <c r="A31" s="39" t="s">
        <v>236</v>
      </c>
      <c r="B31" s="46">
        <v>2</v>
      </c>
      <c r="C31" s="40">
        <f>D26</f>
        <v>46.094839195100619</v>
      </c>
      <c r="D31" s="40">
        <f>B31*C31</f>
        <v>92.189678390201237</v>
      </c>
      <c r="E31" s="46">
        <v>1</v>
      </c>
      <c r="F31" s="40">
        <f>E26</f>
        <v>41.398281426586394</v>
      </c>
      <c r="G31" s="40">
        <f>E31*F31</f>
        <v>41.398281426586394</v>
      </c>
      <c r="H31" s="40">
        <f>D31+G31</f>
        <v>133.58795981678765</v>
      </c>
      <c r="I31" s="42">
        <v>5</v>
      </c>
      <c r="J31" s="40">
        <f>H31*I31/100</f>
        <v>6.6793979908393819</v>
      </c>
      <c r="K31" s="40">
        <f>H31+J31</f>
        <v>140.26735780762704</v>
      </c>
    </row>
    <row r="32" spans="1:11">
      <c r="A32" s="39" t="s">
        <v>259</v>
      </c>
      <c r="B32" s="46">
        <v>6</v>
      </c>
      <c r="C32" s="40">
        <f>B26</f>
        <v>58.216730101225366</v>
      </c>
      <c r="D32" s="40">
        <f>B32*C32</f>
        <v>349.30038060735217</v>
      </c>
      <c r="E32" s="46">
        <v>6</v>
      </c>
      <c r="F32" s="40">
        <f>C26</f>
        <v>50.41900444388731</v>
      </c>
      <c r="G32" s="40">
        <f>E32*F32</f>
        <v>302.51402666332388</v>
      </c>
      <c r="H32" s="40">
        <f>D32+G32</f>
        <v>651.81440727067604</v>
      </c>
      <c r="I32" s="42">
        <v>20</v>
      </c>
      <c r="J32" s="40">
        <f>H32*I32/100</f>
        <v>130.36288145413519</v>
      </c>
      <c r="K32" s="40">
        <f>H32+J32</f>
        <v>782.17728872481121</v>
      </c>
    </row>
    <row r="33" spans="1:11">
      <c r="A33" s="111" t="s">
        <v>979</v>
      </c>
      <c r="B33" s="46"/>
      <c r="C33" s="40"/>
      <c r="D33" s="40"/>
      <c r="E33" s="46"/>
      <c r="F33" s="40"/>
      <c r="G33" s="40"/>
      <c r="H33" s="40"/>
      <c r="I33" s="42"/>
      <c r="J33" s="40"/>
      <c r="K33" s="40"/>
    </row>
    <row r="34" spans="1:11">
      <c r="A34" s="39" t="s">
        <v>237</v>
      </c>
      <c r="B34" s="46">
        <v>2</v>
      </c>
      <c r="C34" s="40">
        <f>B26</f>
        <v>58.216730101225366</v>
      </c>
      <c r="D34" s="40">
        <f>C34*B34</f>
        <v>116.43346020245073</v>
      </c>
      <c r="E34" s="46">
        <v>2</v>
      </c>
      <c r="F34" s="40">
        <f>C26</f>
        <v>50.41900444388731</v>
      </c>
      <c r="G34" s="40">
        <f>F34*E34</f>
        <v>100.83800888777462</v>
      </c>
      <c r="H34" s="40">
        <f>D34+G34</f>
        <v>217.27146909022537</v>
      </c>
      <c r="I34" s="42">
        <v>20</v>
      </c>
      <c r="J34" s="40">
        <f>H34*I34/100</f>
        <v>43.454293818045073</v>
      </c>
      <c r="K34" s="40">
        <f>H34+J34</f>
        <v>260.72576290827044</v>
      </c>
    </row>
    <row r="35" spans="1:11">
      <c r="A35" s="39" t="s">
        <v>238</v>
      </c>
      <c r="B35" s="46"/>
      <c r="C35" s="40"/>
      <c r="D35" s="40"/>
      <c r="E35" s="46"/>
      <c r="F35" s="40"/>
      <c r="G35" s="40"/>
      <c r="H35" s="40"/>
      <c r="I35" s="42"/>
      <c r="J35" s="40"/>
      <c r="K35" s="40"/>
    </row>
    <row r="36" spans="1:11">
      <c r="A36" s="39" t="s">
        <v>239</v>
      </c>
      <c r="B36" s="46">
        <v>2.5</v>
      </c>
      <c r="C36" s="40">
        <f>B26</f>
        <v>58.216730101225366</v>
      </c>
      <c r="D36" s="40">
        <f>C36*B36</f>
        <v>145.54182525306342</v>
      </c>
      <c r="E36" s="46">
        <v>2.5</v>
      </c>
      <c r="F36" s="40">
        <f>C26</f>
        <v>50.41900444388731</v>
      </c>
      <c r="G36" s="40">
        <f>F36*E36</f>
        <v>126.04751110971827</v>
      </c>
      <c r="H36" s="40">
        <f>D36+G36</f>
        <v>271.58933636278169</v>
      </c>
      <c r="I36" s="43">
        <v>20</v>
      </c>
      <c r="J36" s="40">
        <f>H36*I36/100</f>
        <v>54.317867272556342</v>
      </c>
      <c r="K36" s="40">
        <f>H36+J36</f>
        <v>325.90720363533802</v>
      </c>
    </row>
    <row r="37" spans="1:11">
      <c r="A37" s="39" t="s">
        <v>240</v>
      </c>
      <c r="B37" s="46"/>
      <c r="C37" s="40"/>
      <c r="D37" s="40"/>
      <c r="E37" s="46"/>
      <c r="F37" s="40"/>
      <c r="G37" s="40"/>
      <c r="H37" s="40"/>
      <c r="I37" s="42"/>
      <c r="J37" s="40"/>
      <c r="K37" s="40"/>
    </row>
    <row r="38" spans="1:11">
      <c r="A38" s="39" t="s">
        <v>241</v>
      </c>
      <c r="B38" s="46">
        <v>2</v>
      </c>
      <c r="C38" s="40">
        <f>B26</f>
        <v>58.216730101225366</v>
      </c>
      <c r="D38" s="40">
        <f>C38*B38</f>
        <v>116.43346020245073</v>
      </c>
      <c r="E38" s="46">
        <v>2</v>
      </c>
      <c r="F38" s="40">
        <f>C26</f>
        <v>50.41900444388731</v>
      </c>
      <c r="G38" s="40">
        <f>E38*F38</f>
        <v>100.83800888777462</v>
      </c>
      <c r="H38" s="40">
        <f>D38+G38</f>
        <v>217.27146909022537</v>
      </c>
      <c r="I38" s="42">
        <v>20</v>
      </c>
      <c r="J38" s="40">
        <f>H38*I38/100</f>
        <v>43.454293818045073</v>
      </c>
      <c r="K38" s="40">
        <f>H38+J38</f>
        <v>260.72576290827044</v>
      </c>
    </row>
    <row r="39" spans="1:11">
      <c r="A39" s="39" t="s">
        <v>242</v>
      </c>
      <c r="B39" s="46"/>
      <c r="C39" s="40"/>
      <c r="D39" s="40"/>
      <c r="E39" s="46"/>
      <c r="F39" s="40"/>
      <c r="G39" s="40"/>
      <c r="H39" s="40"/>
      <c r="I39" s="42"/>
      <c r="J39" s="40"/>
      <c r="K39" s="40"/>
    </row>
    <row r="40" spans="1:11">
      <c r="A40" s="39" t="s">
        <v>243</v>
      </c>
      <c r="B40" s="46">
        <v>1.5</v>
      </c>
      <c r="C40" s="40">
        <f>B26</f>
        <v>58.216730101225366</v>
      </c>
      <c r="D40" s="40">
        <f>C40*B40</f>
        <v>87.325095151838042</v>
      </c>
      <c r="E40" s="46">
        <v>1.5</v>
      </c>
      <c r="F40" s="40">
        <f>C26</f>
        <v>50.41900444388731</v>
      </c>
      <c r="G40" s="40">
        <f>F40*E40</f>
        <v>75.628506665830969</v>
      </c>
      <c r="H40" s="40">
        <f>D40+G40</f>
        <v>162.95360181766901</v>
      </c>
      <c r="I40" s="42">
        <v>20</v>
      </c>
      <c r="J40" s="40">
        <f>H40*I40/100</f>
        <v>32.590720363533798</v>
      </c>
      <c r="K40" s="40">
        <f>H40+J40</f>
        <v>195.5443221812028</v>
      </c>
    </row>
    <row r="41" spans="1:11">
      <c r="A41" s="39" t="s">
        <v>244</v>
      </c>
      <c r="B41" s="46"/>
      <c r="C41" s="40"/>
      <c r="D41" s="40"/>
      <c r="E41" s="46"/>
      <c r="F41" s="40"/>
      <c r="G41" s="40"/>
      <c r="H41" s="40"/>
      <c r="I41" s="42"/>
      <c r="J41" s="40"/>
      <c r="K41" s="40"/>
    </row>
    <row r="42" spans="1:11">
      <c r="A42" s="39" t="s">
        <v>245</v>
      </c>
      <c r="B42" s="46">
        <v>2</v>
      </c>
      <c r="C42" s="40">
        <f>B26</f>
        <v>58.216730101225366</v>
      </c>
      <c r="D42" s="40">
        <f>B42*C42</f>
        <v>116.43346020245073</v>
      </c>
      <c r="E42" s="46">
        <v>2</v>
      </c>
      <c r="F42" s="40">
        <f>C26</f>
        <v>50.41900444388731</v>
      </c>
      <c r="G42" s="40">
        <f>F42*E42</f>
        <v>100.83800888777462</v>
      </c>
      <c r="H42" s="40">
        <f>D42+G42</f>
        <v>217.27146909022537</v>
      </c>
      <c r="I42" s="43">
        <v>20</v>
      </c>
      <c r="J42" s="40">
        <f>H42*I42/100</f>
        <v>43.454293818045073</v>
      </c>
      <c r="K42" s="40">
        <f>H42+J42</f>
        <v>260.72576290827044</v>
      </c>
    </row>
    <row r="43" spans="1:11">
      <c r="A43" s="39" t="s">
        <v>246</v>
      </c>
      <c r="B43" s="46"/>
      <c r="C43" s="40"/>
      <c r="D43" s="40"/>
      <c r="E43" s="46"/>
      <c r="F43" s="40"/>
      <c r="G43" s="40"/>
      <c r="H43" s="40"/>
      <c r="I43" s="42"/>
      <c r="J43" s="40"/>
      <c r="K43" s="40"/>
    </row>
    <row r="44" spans="1:11">
      <c r="A44" s="39" t="s">
        <v>247</v>
      </c>
      <c r="B44" s="46">
        <v>2</v>
      </c>
      <c r="C44" s="40">
        <f>B26</f>
        <v>58.216730101225366</v>
      </c>
      <c r="D44" s="40">
        <f>B44*C44</f>
        <v>116.43346020245073</v>
      </c>
      <c r="E44" s="46">
        <v>2</v>
      </c>
      <c r="F44" s="40">
        <f>C26</f>
        <v>50.41900444388731</v>
      </c>
      <c r="G44" s="40">
        <f>F44*E44</f>
        <v>100.83800888777462</v>
      </c>
      <c r="H44" s="40">
        <f>D44+G44</f>
        <v>217.27146909022537</v>
      </c>
      <c r="I44" s="42">
        <v>20</v>
      </c>
      <c r="J44" s="40">
        <f>H44*I44/100</f>
        <v>43.454293818045073</v>
      </c>
      <c r="K44" s="40">
        <f>H44+J44</f>
        <v>260.72576290827044</v>
      </c>
    </row>
    <row r="45" spans="1:11">
      <c r="A45" s="39" t="s">
        <v>248</v>
      </c>
      <c r="B45" s="46"/>
      <c r="C45" s="40"/>
      <c r="D45" s="40"/>
      <c r="E45" s="46"/>
      <c r="F45" s="40"/>
      <c r="G45" s="40"/>
      <c r="H45" s="40"/>
      <c r="I45" s="42"/>
      <c r="J45" s="40"/>
      <c r="K45" s="40"/>
    </row>
    <row r="46" spans="1:11">
      <c r="A46" s="39" t="s">
        <v>249</v>
      </c>
      <c r="B46" s="46">
        <v>2</v>
      </c>
      <c r="C46" s="40">
        <f>B26</f>
        <v>58.216730101225366</v>
      </c>
      <c r="D46" s="40">
        <f>C46*B46</f>
        <v>116.43346020245073</v>
      </c>
      <c r="E46" s="46">
        <v>2</v>
      </c>
      <c r="F46" s="40">
        <f>C26</f>
        <v>50.41900444388731</v>
      </c>
      <c r="G46" s="40">
        <f>F46*E46</f>
        <v>100.83800888777462</v>
      </c>
      <c r="H46" s="40">
        <f>D46+G46</f>
        <v>217.27146909022537</v>
      </c>
      <c r="I46" s="43">
        <v>20</v>
      </c>
      <c r="J46" s="40">
        <f>H46*I46/100</f>
        <v>43.454293818045073</v>
      </c>
      <c r="K46" s="40">
        <f>H46+J46</f>
        <v>260.72576290827044</v>
      </c>
    </row>
    <row r="47" spans="1:11">
      <c r="A47" s="39" t="s">
        <v>250</v>
      </c>
      <c r="B47" s="46"/>
      <c r="C47" s="40"/>
      <c r="D47" s="40"/>
      <c r="E47" s="46"/>
      <c r="F47" s="40"/>
      <c r="G47" s="40"/>
      <c r="H47" s="40"/>
      <c r="I47" s="42"/>
      <c r="J47" s="40"/>
      <c r="K47" s="40"/>
    </row>
    <row r="48" spans="1:11">
      <c r="A48" s="39" t="s">
        <v>251</v>
      </c>
      <c r="B48" s="46">
        <v>2</v>
      </c>
      <c r="C48" s="40">
        <f>B26</f>
        <v>58.216730101225366</v>
      </c>
      <c r="D48" s="40">
        <f>C48*B48</f>
        <v>116.43346020245073</v>
      </c>
      <c r="E48" s="46">
        <v>2</v>
      </c>
      <c r="F48" s="40">
        <f>C26</f>
        <v>50.41900444388731</v>
      </c>
      <c r="G48" s="40">
        <f>E48*F48</f>
        <v>100.83800888777462</v>
      </c>
      <c r="H48" s="40">
        <f>D48+G48</f>
        <v>217.27146909022537</v>
      </c>
      <c r="I48" s="42">
        <v>20</v>
      </c>
      <c r="J48" s="40">
        <f>H48*I48/100</f>
        <v>43.454293818045073</v>
      </c>
      <c r="K48" s="40">
        <f>H48+J48</f>
        <v>260.72576290827044</v>
      </c>
    </row>
    <row r="49" spans="1:11">
      <c r="A49" s="39" t="s">
        <v>252</v>
      </c>
      <c r="B49" s="46"/>
      <c r="C49" s="40"/>
      <c r="D49" s="40"/>
      <c r="E49" s="46"/>
      <c r="F49" s="40"/>
      <c r="G49" s="40"/>
      <c r="H49" s="40"/>
      <c r="I49" s="42"/>
      <c r="J49" s="40"/>
      <c r="K49" s="40"/>
    </row>
    <row r="50" spans="1:11">
      <c r="A50" s="39" t="s">
        <v>253</v>
      </c>
      <c r="B50" s="46">
        <v>2</v>
      </c>
      <c r="C50" s="40">
        <f>B26</f>
        <v>58.216730101225366</v>
      </c>
      <c r="D50" s="40">
        <f>C50*B50</f>
        <v>116.43346020245073</v>
      </c>
      <c r="E50" s="46">
        <v>2</v>
      </c>
      <c r="F50" s="40">
        <f>C26</f>
        <v>50.41900444388731</v>
      </c>
      <c r="G50" s="40">
        <f>F50*E50</f>
        <v>100.83800888777462</v>
      </c>
      <c r="H50" s="40">
        <f>D50+G50</f>
        <v>217.27146909022537</v>
      </c>
      <c r="I50" s="42">
        <v>20</v>
      </c>
      <c r="J50" s="40">
        <f>H50*I50/100</f>
        <v>43.454293818045073</v>
      </c>
      <c r="K50" s="40">
        <f>H50+J50</f>
        <v>260.72576290827044</v>
      </c>
    </row>
    <row r="51" spans="1:11">
      <c r="A51" s="39" t="s">
        <v>254</v>
      </c>
      <c r="B51" s="46"/>
      <c r="C51" s="40"/>
      <c r="D51" s="40"/>
      <c r="E51" s="46"/>
      <c r="F51" s="40"/>
      <c r="G51" s="40"/>
      <c r="H51" s="40"/>
      <c r="I51" s="42"/>
      <c r="J51" s="40"/>
      <c r="K51" s="40"/>
    </row>
    <row r="52" spans="1:11">
      <c r="A52" s="39" t="s">
        <v>255</v>
      </c>
      <c r="B52" s="46">
        <v>2</v>
      </c>
      <c r="C52" s="40">
        <f>B26</f>
        <v>58.216730101225366</v>
      </c>
      <c r="D52" s="40">
        <f>C52*B52</f>
        <v>116.43346020245073</v>
      </c>
      <c r="E52" s="46">
        <v>2</v>
      </c>
      <c r="F52" s="40">
        <f>C26</f>
        <v>50.41900444388731</v>
      </c>
      <c r="G52" s="40">
        <f>F52*E52</f>
        <v>100.83800888777462</v>
      </c>
      <c r="H52" s="40">
        <f>G52+D52</f>
        <v>217.27146909022537</v>
      </c>
      <c r="I52" s="43">
        <v>20</v>
      </c>
      <c r="J52" s="40">
        <f>H52*I52/100</f>
        <v>43.454293818045073</v>
      </c>
      <c r="K52" s="40">
        <f>H52+J52</f>
        <v>260.72576290827044</v>
      </c>
    </row>
    <row r="53" spans="1:11">
      <c r="A53" s="39" t="s">
        <v>256</v>
      </c>
      <c r="B53" s="46"/>
      <c r="C53" s="40"/>
      <c r="D53" s="40"/>
      <c r="E53" s="46"/>
      <c r="F53" s="40"/>
      <c r="G53" s="40"/>
      <c r="H53" s="40"/>
      <c r="I53" s="42"/>
      <c r="J53" s="40"/>
      <c r="K53" s="40"/>
    </row>
    <row r="54" spans="1:11">
      <c r="A54" s="39" t="s">
        <v>257</v>
      </c>
      <c r="B54" s="46">
        <v>2</v>
      </c>
      <c r="C54" s="40">
        <f>B26</f>
        <v>58.216730101225366</v>
      </c>
      <c r="D54" s="40">
        <f>C54*B54</f>
        <v>116.43346020245073</v>
      </c>
      <c r="E54" s="46">
        <v>2</v>
      </c>
      <c r="F54" s="40">
        <f>C26</f>
        <v>50.41900444388731</v>
      </c>
      <c r="G54" s="40">
        <f>F54*E54</f>
        <v>100.83800888777462</v>
      </c>
      <c r="H54" s="40">
        <f>D54+G54</f>
        <v>217.27146909022537</v>
      </c>
      <c r="I54" s="43">
        <v>20</v>
      </c>
      <c r="J54" s="40">
        <f>H54*I54/100</f>
        <v>43.454293818045073</v>
      </c>
      <c r="K54" s="40">
        <f>H54+J54</f>
        <v>260.72576290827044</v>
      </c>
    </row>
    <row r="55" spans="1:11">
      <c r="A55" s="39" t="s">
        <v>258</v>
      </c>
      <c r="B55" s="46"/>
      <c r="C55" s="40"/>
      <c r="D55" s="40"/>
      <c r="E55" s="46"/>
      <c r="F55" s="40"/>
      <c r="G55" s="40"/>
      <c r="H55" s="40"/>
      <c r="I55" s="42"/>
      <c r="J55" s="40"/>
      <c r="K55" s="40"/>
    </row>
    <row r="56" spans="1:11">
      <c r="A56" s="39" t="s">
        <v>260</v>
      </c>
      <c r="B56" s="46">
        <v>2.5</v>
      </c>
      <c r="C56" s="40">
        <f>B26</f>
        <v>58.216730101225366</v>
      </c>
      <c r="D56" s="40">
        <f>C56*B56</f>
        <v>145.54182525306342</v>
      </c>
      <c r="E56" s="46">
        <v>2.5</v>
      </c>
      <c r="F56" s="40">
        <f>C26</f>
        <v>50.41900444388731</v>
      </c>
      <c r="G56" s="40">
        <f>E56*F56</f>
        <v>126.04751110971827</v>
      </c>
      <c r="H56" s="40">
        <f>D56+G56</f>
        <v>271.58933636278169</v>
      </c>
      <c r="I56" s="42">
        <v>20</v>
      </c>
      <c r="J56" s="40">
        <f>H56*I56/100</f>
        <v>54.317867272556342</v>
      </c>
      <c r="K56" s="40">
        <f>H56+J56</f>
        <v>325.90720363533802</v>
      </c>
    </row>
    <row r="57" spans="1:11">
      <c r="A57" s="39" t="s">
        <v>261</v>
      </c>
      <c r="B57" s="46">
        <v>2</v>
      </c>
      <c r="C57" s="40">
        <f>B26</f>
        <v>58.216730101225366</v>
      </c>
      <c r="D57" s="40">
        <f>C57*B57</f>
        <v>116.43346020245073</v>
      </c>
      <c r="E57" s="46">
        <v>2</v>
      </c>
      <c r="F57" s="40">
        <f>C26</f>
        <v>50.41900444388731</v>
      </c>
      <c r="G57" s="40">
        <f>F57*E57</f>
        <v>100.83800888777462</v>
      </c>
      <c r="H57" s="40">
        <f>D57+G57</f>
        <v>217.27146909022537</v>
      </c>
      <c r="I57" s="42">
        <v>20</v>
      </c>
      <c r="J57" s="40">
        <f>H57*I57/100</f>
        <v>43.454293818045073</v>
      </c>
      <c r="K57" s="40">
        <f>H57+J57</f>
        <v>260.72576290827044</v>
      </c>
    </row>
    <row r="58" spans="1:11">
      <c r="A58" s="39" t="s">
        <v>262</v>
      </c>
      <c r="B58" s="46"/>
      <c r="C58" s="40"/>
      <c r="D58" s="40"/>
      <c r="E58" s="46"/>
      <c r="F58" s="40"/>
      <c r="G58" s="40"/>
      <c r="H58" s="40"/>
      <c r="I58" s="42"/>
      <c r="J58" s="40"/>
      <c r="K58" s="40"/>
    </row>
    <row r="59" spans="1:11">
      <c r="A59" s="39" t="s">
        <v>263</v>
      </c>
      <c r="B59" s="46">
        <v>6</v>
      </c>
      <c r="C59" s="40">
        <f>B26</f>
        <v>58.216730101225366</v>
      </c>
      <c r="D59" s="40">
        <f>B59*C59</f>
        <v>349.30038060735217</v>
      </c>
      <c r="E59" s="46">
        <v>6</v>
      </c>
      <c r="F59" s="40">
        <f>C26</f>
        <v>50.41900444388731</v>
      </c>
      <c r="G59" s="40">
        <f>F59*E59</f>
        <v>302.51402666332388</v>
      </c>
      <c r="H59" s="40">
        <f>D59+G59</f>
        <v>651.81440727067604</v>
      </c>
      <c r="I59" s="43">
        <v>20</v>
      </c>
      <c r="J59" s="40">
        <f>H59*I59/100</f>
        <v>130.36288145413519</v>
      </c>
      <c r="K59" s="40">
        <f>H59+J59</f>
        <v>782.17728872481121</v>
      </c>
    </row>
    <row r="60" spans="1:11">
      <c r="A60" s="39" t="s">
        <v>264</v>
      </c>
      <c r="B60" s="46">
        <v>2</v>
      </c>
      <c r="C60" s="40">
        <f>B26</f>
        <v>58.216730101225366</v>
      </c>
      <c r="D60" s="40">
        <f>B60*C60</f>
        <v>116.43346020245073</v>
      </c>
      <c r="E60" s="46">
        <v>2</v>
      </c>
      <c r="F60" s="40">
        <f>C26</f>
        <v>50.41900444388731</v>
      </c>
      <c r="G60" s="40">
        <f>F60*E60</f>
        <v>100.83800888777462</v>
      </c>
      <c r="H60" s="40">
        <f>D60+G60</f>
        <v>217.27146909022537</v>
      </c>
      <c r="I60" s="42">
        <v>20</v>
      </c>
      <c r="J60" s="40">
        <f>H60*I60/100</f>
        <v>43.454293818045073</v>
      </c>
      <c r="K60" s="40">
        <f>H60+J60</f>
        <v>260.72576290827044</v>
      </c>
    </row>
    <row r="61" spans="1:11">
      <c r="A61" s="39" t="s">
        <v>265</v>
      </c>
      <c r="B61" s="46"/>
      <c r="C61" s="40"/>
      <c r="D61" s="40"/>
      <c r="E61" s="46"/>
      <c r="F61" s="40"/>
      <c r="G61" s="40"/>
      <c r="H61" s="40"/>
      <c r="I61" s="42"/>
      <c r="J61" s="40"/>
      <c r="K61" s="40"/>
    </row>
    <row r="62" spans="1:11">
      <c r="A62" s="39" t="s">
        <v>266</v>
      </c>
      <c r="B62" s="46">
        <v>2</v>
      </c>
      <c r="C62" s="40">
        <f>B26</f>
        <v>58.216730101225366</v>
      </c>
      <c r="D62" s="40">
        <f>C62*B62</f>
        <v>116.43346020245073</v>
      </c>
      <c r="E62" s="46">
        <v>2</v>
      </c>
      <c r="F62" s="40">
        <f>C26</f>
        <v>50.41900444388731</v>
      </c>
      <c r="G62" s="40">
        <f>F62*E62</f>
        <v>100.83800888777462</v>
      </c>
      <c r="H62" s="40">
        <f>D62+G62</f>
        <v>217.27146909022537</v>
      </c>
      <c r="I62" s="43">
        <v>20</v>
      </c>
      <c r="J62" s="40">
        <f>H62*I62/100</f>
        <v>43.454293818045073</v>
      </c>
      <c r="K62" s="40">
        <f>H62+J62</f>
        <v>260.72576290827044</v>
      </c>
    </row>
    <row r="63" spans="1:11">
      <c r="A63" s="39" t="s">
        <v>267</v>
      </c>
      <c r="B63" s="46"/>
      <c r="C63" s="40"/>
      <c r="D63" s="40"/>
      <c r="E63" s="46"/>
      <c r="F63" s="40"/>
      <c r="G63" s="40"/>
      <c r="H63" s="40"/>
      <c r="I63" s="42"/>
      <c r="J63" s="40"/>
      <c r="K63" s="40"/>
    </row>
    <row r="64" spans="1:11">
      <c r="A64" s="39" t="s">
        <v>268</v>
      </c>
      <c r="B64" s="46">
        <v>1.5</v>
      </c>
      <c r="C64" s="40">
        <f>B26</f>
        <v>58.216730101225366</v>
      </c>
      <c r="D64" s="40">
        <f>C64*B64</f>
        <v>87.325095151838042</v>
      </c>
      <c r="E64" s="46">
        <v>1.5</v>
      </c>
      <c r="F64" s="40">
        <f>C26</f>
        <v>50.41900444388731</v>
      </c>
      <c r="G64" s="40">
        <f>E64*F64</f>
        <v>75.628506665830969</v>
      </c>
      <c r="H64" s="40">
        <f>D64+G64</f>
        <v>162.95360181766901</v>
      </c>
      <c r="I64" s="42">
        <v>20</v>
      </c>
      <c r="J64" s="40">
        <f>H64*I64/100</f>
        <v>32.590720363533798</v>
      </c>
      <c r="K64" s="40">
        <f>H64+J64</f>
        <v>195.5443221812028</v>
      </c>
    </row>
    <row r="65" spans="1:11">
      <c r="A65" s="39" t="s">
        <v>269</v>
      </c>
      <c r="B65" s="46"/>
      <c r="C65" s="40"/>
      <c r="D65" s="40"/>
      <c r="E65" s="46"/>
      <c r="F65" s="40"/>
      <c r="G65" s="40"/>
      <c r="H65" s="40"/>
      <c r="I65" s="42"/>
      <c r="J65" s="40"/>
      <c r="K65" s="40"/>
    </row>
    <row r="66" spans="1:11" ht="15.75" customHeight="1">
      <c r="A66" s="111" t="s">
        <v>936</v>
      </c>
      <c r="B66" s="46">
        <v>6</v>
      </c>
      <c r="C66" s="40">
        <f>B26</f>
        <v>58.216730101225366</v>
      </c>
      <c r="D66" s="40">
        <f>C66*B66</f>
        <v>349.30038060735217</v>
      </c>
      <c r="E66" s="46">
        <v>6</v>
      </c>
      <c r="F66" s="40">
        <f>C26</f>
        <v>50.41900444388731</v>
      </c>
      <c r="G66" s="40">
        <f>E66*F66</f>
        <v>302.51402666332388</v>
      </c>
      <c r="H66" s="40">
        <f>D66+G66</f>
        <v>651.81440727067604</v>
      </c>
      <c r="I66" s="43">
        <v>20</v>
      </c>
      <c r="J66" s="40">
        <f>H66*I66/100</f>
        <v>130.36288145413519</v>
      </c>
      <c r="K66" s="40">
        <f>H66+J66</f>
        <v>782.17728872481121</v>
      </c>
    </row>
    <row r="67" spans="1:11">
      <c r="A67" s="39" t="s">
        <v>270</v>
      </c>
      <c r="B67" s="46">
        <v>6</v>
      </c>
      <c r="C67" s="40">
        <f>B26</f>
        <v>58.216730101225366</v>
      </c>
      <c r="D67" s="40">
        <f>B67*C67</f>
        <v>349.30038060735217</v>
      </c>
      <c r="E67" s="46">
        <v>6</v>
      </c>
      <c r="F67" s="40">
        <f>C26</f>
        <v>50.41900444388731</v>
      </c>
      <c r="G67" s="40">
        <f>F67*E67</f>
        <v>302.51402666332388</v>
      </c>
      <c r="H67" s="40">
        <f>D67+G67</f>
        <v>651.81440727067604</v>
      </c>
      <c r="I67" s="42">
        <v>20</v>
      </c>
      <c r="J67" s="40">
        <f>H67*I67/100</f>
        <v>130.36288145413519</v>
      </c>
      <c r="K67" s="40">
        <f>H67+J67</f>
        <v>782.17728872481121</v>
      </c>
    </row>
    <row r="68" spans="1:11">
      <c r="A68" s="39" t="s">
        <v>271</v>
      </c>
      <c r="B68" s="46"/>
      <c r="C68" s="40"/>
      <c r="D68" s="40"/>
      <c r="E68" s="46"/>
      <c r="F68" s="40"/>
      <c r="G68" s="40"/>
      <c r="H68" s="40"/>
      <c r="I68" s="42"/>
      <c r="J68" s="40"/>
      <c r="K68" s="40"/>
    </row>
    <row r="69" spans="1:11">
      <c r="A69" s="39" t="s">
        <v>272</v>
      </c>
      <c r="B69" s="46">
        <v>6</v>
      </c>
      <c r="C69" s="40">
        <f>B26</f>
        <v>58.216730101225366</v>
      </c>
      <c r="D69" s="40">
        <f>C69*B69</f>
        <v>349.30038060735217</v>
      </c>
      <c r="E69" s="46">
        <v>6</v>
      </c>
      <c r="F69" s="40">
        <f>C26</f>
        <v>50.41900444388731</v>
      </c>
      <c r="G69" s="40">
        <f>F69*E69</f>
        <v>302.51402666332388</v>
      </c>
      <c r="H69" s="40">
        <f>D69+G69</f>
        <v>651.81440727067604</v>
      </c>
      <c r="I69" s="43">
        <v>20</v>
      </c>
      <c r="J69" s="40">
        <f>H69*I69/100</f>
        <v>130.36288145413519</v>
      </c>
      <c r="K69" s="40">
        <f>H69+J69</f>
        <v>782.17728872481121</v>
      </c>
    </row>
    <row r="70" spans="1:11">
      <c r="A70" s="39" t="s">
        <v>273</v>
      </c>
      <c r="B70" s="46">
        <v>4.2</v>
      </c>
      <c r="C70" s="40">
        <f>D26</f>
        <v>46.094839195100619</v>
      </c>
      <c r="D70" s="40">
        <f>C70*B70</f>
        <v>193.59832461942261</v>
      </c>
      <c r="E70" s="46">
        <v>3.5</v>
      </c>
      <c r="F70" s="40">
        <f>E26</f>
        <v>41.398281426586394</v>
      </c>
      <c r="G70" s="40">
        <f>E70*F70</f>
        <v>144.89398499305238</v>
      </c>
      <c r="H70" s="40">
        <f>D70+G70</f>
        <v>338.49230961247497</v>
      </c>
      <c r="I70" s="42">
        <v>5</v>
      </c>
      <c r="J70" s="40">
        <f>H70*I70/100</f>
        <v>16.924615480623746</v>
      </c>
      <c r="K70" s="40">
        <f>H70+J70</f>
        <v>355.41692509309871</v>
      </c>
    </row>
    <row r="71" spans="1:11">
      <c r="A71" s="111" t="s">
        <v>935</v>
      </c>
      <c r="B71" s="46">
        <v>4.2</v>
      </c>
      <c r="C71" s="40">
        <f>D26</f>
        <v>46.094839195100619</v>
      </c>
      <c r="D71" s="40">
        <f>C71*B71</f>
        <v>193.59832461942261</v>
      </c>
      <c r="E71" s="46">
        <v>3.5</v>
      </c>
      <c r="F71" s="40">
        <f>E26</f>
        <v>41.398281426586394</v>
      </c>
      <c r="G71" s="40">
        <f>F71*E71</f>
        <v>144.89398499305238</v>
      </c>
      <c r="H71" s="40">
        <f>D71+G71</f>
        <v>338.49230961247497</v>
      </c>
      <c r="I71" s="42">
        <v>5</v>
      </c>
      <c r="J71" s="40">
        <f>H71*I71/100</f>
        <v>16.924615480623746</v>
      </c>
      <c r="K71" s="40">
        <f>H71+J71</f>
        <v>355.41692509309871</v>
      </c>
    </row>
    <row r="72" spans="1:11">
      <c r="A72" s="39" t="s">
        <v>274</v>
      </c>
      <c r="B72" s="46"/>
      <c r="C72" s="40"/>
      <c r="D72" s="40"/>
      <c r="E72" s="46"/>
      <c r="F72" s="40"/>
      <c r="G72" s="40"/>
      <c r="H72" s="40"/>
      <c r="I72" s="42"/>
      <c r="J72" s="40"/>
      <c r="K72" s="40"/>
    </row>
    <row r="73" spans="1:11">
      <c r="A73" s="111" t="s">
        <v>939</v>
      </c>
      <c r="B73" s="115">
        <v>6</v>
      </c>
      <c r="C73" s="112">
        <v>46.09</v>
      </c>
      <c r="D73" s="112">
        <f>B73*C73</f>
        <v>276.54000000000002</v>
      </c>
      <c r="E73" s="115">
        <v>6</v>
      </c>
      <c r="F73" s="112">
        <v>41.4</v>
      </c>
      <c r="G73" s="112">
        <f>E73*F73</f>
        <v>248.39999999999998</v>
      </c>
      <c r="H73" s="112">
        <f>D73+G73</f>
        <v>524.94000000000005</v>
      </c>
      <c r="I73" s="113">
        <v>20</v>
      </c>
      <c r="J73" s="112">
        <f>H73*I73/100</f>
        <v>104.98800000000001</v>
      </c>
      <c r="K73" s="112">
        <f>H73+J73</f>
        <v>629.92800000000011</v>
      </c>
    </row>
    <row r="74" spans="1:11" ht="15.75" customHeight="1">
      <c r="A74" s="39" t="s">
        <v>275</v>
      </c>
      <c r="B74" s="46">
        <v>3</v>
      </c>
      <c r="C74" s="40">
        <f>D26</f>
        <v>46.094839195100619</v>
      </c>
      <c r="D74" s="40">
        <f>C74*B74</f>
        <v>138.28451758530184</v>
      </c>
      <c r="E74" s="46">
        <v>1</v>
      </c>
      <c r="F74" s="40">
        <f>E26</f>
        <v>41.398281426586394</v>
      </c>
      <c r="G74" s="40">
        <f>E74*F74</f>
        <v>41.398281426586394</v>
      </c>
      <c r="H74" s="40">
        <f>D74+G74</f>
        <v>179.68279901188822</v>
      </c>
      <c r="I74" s="43">
        <v>20</v>
      </c>
      <c r="J74" s="40">
        <f>H74*I74/100</f>
        <v>35.936559802377644</v>
      </c>
      <c r="K74" s="40">
        <f>H74+J74</f>
        <v>215.61935881426587</v>
      </c>
    </row>
    <row r="75" spans="1:11">
      <c r="A75" s="39" t="s">
        <v>276</v>
      </c>
      <c r="B75" s="39"/>
      <c r="C75" s="39"/>
      <c r="D75" s="40"/>
      <c r="E75" s="40"/>
      <c r="F75" s="40"/>
      <c r="G75" s="40"/>
      <c r="H75" s="43"/>
      <c r="I75" s="40"/>
      <c r="J75" s="40"/>
      <c r="K75" s="15"/>
    </row>
    <row r="76" spans="1:11">
      <c r="A76" s="51"/>
      <c r="B76" s="51"/>
      <c r="C76" s="51"/>
      <c r="D76" s="49"/>
      <c r="E76" s="49"/>
      <c r="F76" s="49"/>
      <c r="G76" s="49"/>
      <c r="H76" s="48"/>
      <c r="I76" s="49"/>
      <c r="J76" s="49"/>
    </row>
    <row r="77" spans="1:11">
      <c r="A77" s="51" t="s">
        <v>230</v>
      </c>
      <c r="B77" s="51"/>
      <c r="C77" s="443" t="s">
        <v>981</v>
      </c>
      <c r="D77" s="444"/>
      <c r="E77" s="49"/>
      <c r="F77" s="49"/>
      <c r="G77" s="49"/>
      <c r="H77" s="48"/>
      <c r="I77" s="49"/>
      <c r="J77" s="49"/>
    </row>
    <row r="78" spans="1:11">
      <c r="A78" s="51"/>
      <c r="B78" s="51"/>
      <c r="C78" s="51"/>
      <c r="D78" s="49"/>
      <c r="E78" s="49"/>
      <c r="F78" s="49"/>
      <c r="G78" s="49"/>
      <c r="H78" s="48"/>
      <c r="I78" s="49"/>
      <c r="J78" s="49"/>
    </row>
    <row r="79" spans="1:11">
      <c r="A79" s="51"/>
      <c r="B79" s="51"/>
      <c r="C79" s="51"/>
      <c r="D79" s="49"/>
      <c r="E79" s="49"/>
      <c r="F79" s="49"/>
      <c r="G79" s="49"/>
      <c r="H79" s="48"/>
      <c r="I79" s="49"/>
      <c r="J79" s="49"/>
    </row>
    <row r="80" spans="1:11">
      <c r="A80" s="51"/>
      <c r="B80" s="51"/>
      <c r="C80" s="51"/>
      <c r="D80" s="49"/>
      <c r="E80" s="49"/>
      <c r="F80" s="49"/>
      <c r="G80" s="49"/>
      <c r="H80" s="48"/>
      <c r="I80" s="49"/>
      <c r="J80" s="49"/>
    </row>
    <row r="81" spans="1:10">
      <c r="A81" s="51"/>
      <c r="B81" s="51"/>
      <c r="C81" s="51"/>
      <c r="D81" s="49"/>
      <c r="E81" s="49"/>
      <c r="F81" s="49"/>
      <c r="G81" s="49"/>
      <c r="H81" s="48"/>
      <c r="I81" s="49"/>
      <c r="J81" s="49"/>
    </row>
    <row r="82" spans="1:10">
      <c r="A82" s="51"/>
      <c r="B82" s="51"/>
      <c r="C82" s="51"/>
      <c r="D82" s="49"/>
      <c r="E82" s="49"/>
      <c r="F82" s="49"/>
      <c r="G82" s="49"/>
      <c r="H82" s="48"/>
      <c r="I82" s="49"/>
      <c r="J82" s="49"/>
    </row>
    <row r="83" spans="1:10" ht="16.5">
      <c r="A83" s="21" t="s">
        <v>44</v>
      </c>
      <c r="B83" s="21"/>
      <c r="C83" s="21"/>
      <c r="D83" s="22"/>
      <c r="E83" s="23"/>
      <c r="F83" s="23"/>
      <c r="G83" s="23"/>
      <c r="H83" s="24"/>
      <c r="I83" s="24"/>
      <c r="J83" s="24"/>
    </row>
    <row r="84" spans="1:10" ht="16.5">
      <c r="A84" s="21" t="s">
        <v>1006</v>
      </c>
      <c r="B84" s="21"/>
      <c r="C84" s="21"/>
      <c r="D84" s="22"/>
      <c r="E84" s="23"/>
      <c r="F84" s="23"/>
      <c r="G84" s="23"/>
      <c r="H84" s="24"/>
      <c r="I84" s="24"/>
      <c r="J84" s="24"/>
    </row>
    <row r="85" spans="1:10">
      <c r="A85" s="25"/>
      <c r="B85" s="25"/>
      <c r="C85" s="25"/>
      <c r="D85" s="25"/>
      <c r="E85" s="25"/>
      <c r="F85" s="25"/>
      <c r="G85" s="25"/>
    </row>
    <row r="86" spans="1:10">
      <c r="A86" s="2"/>
      <c r="B86" s="391" t="s">
        <v>45</v>
      </c>
      <c r="C86" s="392"/>
      <c r="D86" s="391" t="s">
        <v>46</v>
      </c>
      <c r="E86" s="393"/>
      <c r="F86" s="395"/>
      <c r="G86" s="395"/>
      <c r="H86" s="395"/>
      <c r="I86" s="395"/>
    </row>
    <row r="87" spans="1:10">
      <c r="A87" s="3"/>
      <c r="B87" s="394" t="s">
        <v>47</v>
      </c>
      <c r="C87" s="395"/>
      <c r="D87" s="394" t="s">
        <v>48</v>
      </c>
      <c r="E87" s="396"/>
      <c r="F87" s="395"/>
      <c r="G87" s="395"/>
      <c r="H87" s="395"/>
      <c r="I87" s="395"/>
    </row>
    <row r="88" spans="1:10">
      <c r="A88" s="3"/>
      <c r="B88" s="26"/>
      <c r="C88" s="27"/>
      <c r="D88" s="394" t="s">
        <v>49</v>
      </c>
      <c r="E88" s="396"/>
      <c r="F88" s="27"/>
      <c r="G88" s="27"/>
      <c r="H88" s="395"/>
      <c r="I88" s="395"/>
    </row>
    <row r="89" spans="1:10">
      <c r="A89" s="4"/>
      <c r="B89" s="28"/>
      <c r="C89" s="29"/>
      <c r="D89" s="394" t="s">
        <v>47</v>
      </c>
      <c r="E89" s="396"/>
      <c r="F89" s="27"/>
      <c r="G89" s="27"/>
      <c r="H89" s="395"/>
      <c r="I89" s="395"/>
    </row>
    <row r="90" spans="1:10" ht="15.75">
      <c r="A90" s="5" t="s">
        <v>3</v>
      </c>
      <c r="B90" s="378"/>
      <c r="C90" s="397"/>
      <c r="D90" s="378"/>
      <c r="E90" s="378"/>
      <c r="F90" s="419"/>
      <c r="G90" s="419"/>
      <c r="H90" s="419"/>
      <c r="I90" s="419"/>
    </row>
    <row r="91" spans="1:10">
      <c r="A91" s="6" t="s">
        <v>4</v>
      </c>
      <c r="B91" s="385">
        <v>121536</v>
      </c>
      <c r="C91" s="388"/>
      <c r="D91" s="385">
        <v>109783</v>
      </c>
      <c r="E91" s="385"/>
      <c r="F91" s="412"/>
      <c r="G91" s="412"/>
      <c r="H91" s="412"/>
      <c r="I91" s="412"/>
    </row>
    <row r="92" spans="1:10">
      <c r="A92" s="6" t="s">
        <v>5</v>
      </c>
      <c r="B92" s="386">
        <v>0.14000000000000001</v>
      </c>
      <c r="C92" s="413"/>
      <c r="D92" s="386">
        <v>0.14000000000000001</v>
      </c>
      <c r="E92" s="386"/>
      <c r="F92" s="415"/>
      <c r="G92" s="415"/>
      <c r="H92" s="415"/>
      <c r="I92" s="415"/>
    </row>
    <row r="93" spans="1:10">
      <c r="A93" s="6" t="s">
        <v>6</v>
      </c>
      <c r="B93" s="385">
        <f>B91*B92</f>
        <v>17015.04</v>
      </c>
      <c r="C93" s="388"/>
      <c r="D93" s="385">
        <f>D91*D92</f>
        <v>15369.62</v>
      </c>
      <c r="E93" s="385"/>
      <c r="F93" s="412"/>
      <c r="G93" s="412"/>
      <c r="H93" s="412"/>
      <c r="I93" s="412"/>
    </row>
    <row r="94" spans="1:10">
      <c r="A94" s="6" t="s">
        <v>7</v>
      </c>
      <c r="B94" s="385">
        <f>B91+B93</f>
        <v>138551.04000000001</v>
      </c>
      <c r="C94" s="388"/>
      <c r="D94" s="385">
        <f>D91+D93</f>
        <v>125152.62</v>
      </c>
      <c r="E94" s="385"/>
      <c r="F94" s="412"/>
      <c r="G94" s="412"/>
      <c r="H94" s="412"/>
      <c r="I94" s="412"/>
    </row>
    <row r="95" spans="1:10">
      <c r="A95" s="6" t="s">
        <v>8</v>
      </c>
      <c r="B95" s="385">
        <f>B94*0.302</f>
        <v>41842.414080000002</v>
      </c>
      <c r="C95" s="388"/>
      <c r="D95" s="385">
        <f>D94*0.302</f>
        <v>37796.091239999994</v>
      </c>
      <c r="E95" s="385"/>
      <c r="F95" s="412"/>
      <c r="G95" s="412"/>
      <c r="H95" s="412"/>
      <c r="I95" s="412"/>
    </row>
    <row r="96" spans="1:10">
      <c r="A96" s="6"/>
      <c r="B96" s="413"/>
      <c r="C96" s="414"/>
      <c r="D96" s="413"/>
      <c r="E96" s="414"/>
      <c r="F96" s="420"/>
      <c r="G96" s="415"/>
      <c r="H96" s="415"/>
      <c r="I96" s="415"/>
    </row>
    <row r="97" spans="1:16">
      <c r="A97" s="6" t="s">
        <v>9</v>
      </c>
      <c r="B97" s="385">
        <v>320765</v>
      </c>
      <c r="C97" s="388"/>
      <c r="D97" s="385">
        <v>320765</v>
      </c>
      <c r="E97" s="385"/>
      <c r="F97" s="412"/>
      <c r="G97" s="412"/>
      <c r="H97" s="412"/>
      <c r="I97" s="412"/>
    </row>
    <row r="98" spans="1:16">
      <c r="A98" s="6" t="s">
        <v>10</v>
      </c>
      <c r="B98" s="385">
        <f>B94+B95+B97</f>
        <v>501158.45408</v>
      </c>
      <c r="C98" s="388"/>
      <c r="D98" s="385">
        <f>D94+D95+D97</f>
        <v>483713.71123999998</v>
      </c>
      <c r="E98" s="385"/>
      <c r="F98" s="412"/>
      <c r="G98" s="412"/>
      <c r="H98" s="412"/>
      <c r="I98" s="412"/>
    </row>
    <row r="99" spans="1:16" ht="15.75">
      <c r="A99" s="5" t="s">
        <v>11</v>
      </c>
      <c r="B99" s="378"/>
      <c r="C99" s="397"/>
      <c r="D99" s="378"/>
      <c r="E99" s="378"/>
      <c r="F99" s="419"/>
      <c r="G99" s="419"/>
      <c r="H99" s="419"/>
      <c r="I99" s="419"/>
    </row>
    <row r="100" spans="1:16">
      <c r="A100" s="6" t="s">
        <v>12</v>
      </c>
      <c r="B100" s="386">
        <v>1.1200000000000001</v>
      </c>
      <c r="C100" s="413"/>
      <c r="D100" s="386">
        <v>1.1200000000000001</v>
      </c>
      <c r="E100" s="386"/>
      <c r="F100" s="415"/>
      <c r="G100" s="415"/>
      <c r="H100" s="415"/>
      <c r="I100" s="415"/>
    </row>
    <row r="101" spans="1:16">
      <c r="A101" s="6" t="s">
        <v>13</v>
      </c>
      <c r="B101" s="385">
        <f>B91*B100</f>
        <v>136120.32000000001</v>
      </c>
      <c r="C101" s="388"/>
      <c r="D101" s="385">
        <f>D91*D100</f>
        <v>122956.96</v>
      </c>
      <c r="E101" s="385"/>
      <c r="F101" s="412"/>
      <c r="G101" s="412"/>
      <c r="H101" s="412"/>
      <c r="I101" s="412"/>
    </row>
    <row r="102" spans="1:16">
      <c r="A102" s="6" t="s">
        <v>14</v>
      </c>
      <c r="B102" s="385">
        <f>B98+B101</f>
        <v>637278.77408</v>
      </c>
      <c r="C102" s="388"/>
      <c r="D102" s="385">
        <f>D98+D101</f>
        <v>606670.67123999994</v>
      </c>
      <c r="E102" s="385"/>
      <c r="F102" s="412"/>
      <c r="G102" s="412"/>
      <c r="H102" s="412"/>
      <c r="I102" s="412"/>
    </row>
    <row r="103" spans="1:16" ht="16.5">
      <c r="A103" s="6" t="s">
        <v>15</v>
      </c>
      <c r="B103" s="378">
        <v>7620</v>
      </c>
      <c r="C103" s="397"/>
      <c r="D103" s="378">
        <v>7620</v>
      </c>
      <c r="E103" s="378"/>
      <c r="F103" s="419"/>
      <c r="G103" s="419"/>
      <c r="H103" s="419"/>
      <c r="I103" s="419"/>
      <c r="L103" s="21"/>
      <c r="M103" s="21"/>
      <c r="N103" s="21"/>
      <c r="O103" s="22"/>
      <c r="P103" s="23"/>
    </row>
    <row r="104" spans="1:16" ht="16.5">
      <c r="A104" s="6" t="s">
        <v>16</v>
      </c>
      <c r="B104" s="378"/>
      <c r="C104" s="397"/>
      <c r="D104" s="378"/>
      <c r="E104" s="378"/>
      <c r="F104" s="419"/>
      <c r="G104" s="419"/>
      <c r="H104" s="419"/>
      <c r="I104" s="419"/>
      <c r="L104" s="21"/>
      <c r="M104" s="21"/>
      <c r="N104" s="21"/>
      <c r="O104" s="22"/>
      <c r="P104" s="23"/>
    </row>
    <row r="105" spans="1:16">
      <c r="A105" s="6" t="s">
        <v>17</v>
      </c>
      <c r="B105" s="387">
        <v>0.9</v>
      </c>
      <c r="C105" s="426"/>
      <c r="D105" s="387">
        <v>0.9</v>
      </c>
      <c r="E105" s="387"/>
      <c r="F105" s="428"/>
      <c r="G105" s="428"/>
      <c r="H105" s="428"/>
      <c r="I105" s="428"/>
      <c r="L105" s="25"/>
      <c r="M105" s="25"/>
      <c r="N105" s="25"/>
      <c r="O105" s="25"/>
      <c r="P105" s="25"/>
    </row>
    <row r="106" spans="1:16" ht="15.75">
      <c r="A106" s="5" t="s">
        <v>18</v>
      </c>
      <c r="B106" s="413">
        <f>B102/B103*B105</f>
        <v>75.269146544881892</v>
      </c>
      <c r="C106" s="429"/>
      <c r="D106" s="413">
        <f>D102/D103*D105</f>
        <v>71.65401628818897</v>
      </c>
      <c r="E106" s="429"/>
      <c r="F106" s="91"/>
      <c r="G106" s="91"/>
      <c r="H106" s="91"/>
      <c r="I106" s="91"/>
      <c r="P106" s="25"/>
    </row>
    <row r="107" spans="1:16">
      <c r="A107" s="6"/>
      <c r="B107" s="426"/>
      <c r="C107" s="427"/>
      <c r="D107" s="426"/>
      <c r="E107" s="429"/>
      <c r="F107" s="91"/>
      <c r="G107" s="91"/>
      <c r="H107" s="91"/>
      <c r="I107" s="91"/>
      <c r="P107" s="25"/>
    </row>
    <row r="108" spans="1:16" ht="16.5">
      <c r="A108" s="27"/>
      <c r="B108" s="285"/>
      <c r="C108" s="285"/>
      <c r="D108" s="285"/>
      <c r="E108" s="294"/>
      <c r="F108" s="285"/>
      <c r="G108" s="285"/>
      <c r="H108" s="285"/>
      <c r="I108" s="285"/>
      <c r="L108" s="21"/>
      <c r="M108" s="21"/>
      <c r="N108" s="21"/>
      <c r="O108" s="22"/>
      <c r="P108" s="25"/>
    </row>
    <row r="109" spans="1:16" ht="16.5">
      <c r="A109" s="27"/>
      <c r="B109" s="285"/>
      <c r="C109" s="285"/>
      <c r="D109" s="285"/>
      <c r="E109" s="294"/>
      <c r="F109" s="285"/>
      <c r="G109" s="285"/>
      <c r="H109" s="285"/>
      <c r="I109" s="285"/>
      <c r="L109" s="21"/>
      <c r="M109" s="21"/>
      <c r="N109" s="21"/>
      <c r="O109" s="22"/>
      <c r="P109" s="25"/>
    </row>
    <row r="110" spans="1:16" ht="16.5">
      <c r="A110" s="27"/>
      <c r="B110" s="285"/>
      <c r="C110" s="285"/>
      <c r="D110" s="285"/>
      <c r="E110" s="294"/>
      <c r="F110" s="285"/>
      <c r="G110" s="285"/>
      <c r="H110" s="285"/>
      <c r="I110" s="285"/>
      <c r="L110" s="21"/>
      <c r="M110" s="21"/>
      <c r="N110" s="21"/>
      <c r="O110" s="22"/>
      <c r="P110" s="25"/>
    </row>
    <row r="111" spans="1:16" ht="16.5">
      <c r="A111" s="27"/>
      <c r="B111" s="285"/>
      <c r="C111" s="285"/>
      <c r="D111" s="285"/>
      <c r="E111" s="294"/>
      <c r="F111" s="285"/>
      <c r="G111" s="285"/>
      <c r="H111" s="285"/>
      <c r="I111" s="285"/>
      <c r="L111" s="21"/>
      <c r="M111" s="21"/>
      <c r="N111" s="21"/>
      <c r="O111" s="22"/>
      <c r="P111" s="25"/>
    </row>
    <row r="112" spans="1:16" ht="16.5">
      <c r="A112" s="27"/>
      <c r="B112" s="285"/>
      <c r="C112" s="285"/>
      <c r="D112" s="285"/>
      <c r="E112" s="294"/>
      <c r="F112" s="285"/>
      <c r="G112" s="285"/>
      <c r="H112" s="285"/>
      <c r="I112" s="285"/>
      <c r="L112" s="21"/>
      <c r="M112" s="21"/>
      <c r="N112" s="21"/>
      <c r="O112" s="22"/>
      <c r="P112" s="25"/>
    </row>
    <row r="113" spans="1:16" ht="16.5">
      <c r="A113" s="27"/>
      <c r="B113" s="285"/>
      <c r="C113" s="285"/>
      <c r="D113" s="285"/>
      <c r="E113" s="294"/>
      <c r="F113" s="285"/>
      <c r="G113" s="285"/>
      <c r="H113" s="285"/>
      <c r="I113" s="285"/>
      <c r="L113" s="21"/>
      <c r="M113" s="21"/>
      <c r="N113" s="21"/>
      <c r="O113" s="22"/>
      <c r="P113" s="25"/>
    </row>
    <row r="114" spans="1:16" ht="16.5">
      <c r="A114" s="27"/>
      <c r="B114" s="285"/>
      <c r="C114" s="285"/>
      <c r="D114" s="285"/>
      <c r="E114" s="294"/>
      <c r="F114" s="285"/>
      <c r="G114" s="285"/>
      <c r="H114" s="285"/>
      <c r="I114" s="285"/>
      <c r="L114" s="21"/>
      <c r="M114" s="21"/>
      <c r="N114" s="21"/>
      <c r="O114" s="22"/>
      <c r="P114" s="25"/>
    </row>
    <row r="115" spans="1:16" ht="16.5">
      <c r="A115" s="27"/>
      <c r="B115" s="285"/>
      <c r="C115" s="285"/>
      <c r="D115" s="285"/>
      <c r="E115" s="294"/>
      <c r="F115" s="285"/>
      <c r="G115" s="285"/>
      <c r="H115" s="285"/>
      <c r="I115" s="285"/>
      <c r="L115" s="21"/>
      <c r="M115" s="21"/>
      <c r="N115" s="21"/>
      <c r="O115" s="22"/>
      <c r="P115" s="25"/>
    </row>
    <row r="116" spans="1:16" ht="16.5">
      <c r="A116" s="27"/>
      <c r="B116" s="285"/>
      <c r="C116" s="285"/>
      <c r="D116" s="285"/>
      <c r="E116" s="294"/>
      <c r="F116" s="285"/>
      <c r="G116" s="285"/>
      <c r="H116" s="285"/>
      <c r="I116" s="285"/>
      <c r="L116" s="21"/>
      <c r="M116" s="21"/>
      <c r="N116" s="21"/>
      <c r="O116" s="22"/>
      <c r="P116" s="25"/>
    </row>
    <row r="117" spans="1:16" ht="16.5">
      <c r="A117" s="27"/>
      <c r="B117" s="285"/>
      <c r="C117" s="285"/>
      <c r="D117" s="285"/>
      <c r="E117" s="294"/>
      <c r="F117" s="285"/>
      <c r="G117" s="285"/>
      <c r="H117" s="285"/>
      <c r="I117" s="285"/>
      <c r="L117" s="21"/>
      <c r="M117" s="21"/>
      <c r="N117" s="21"/>
      <c r="O117" s="22"/>
      <c r="P117" s="25"/>
    </row>
    <row r="118" spans="1:16" ht="16.5">
      <c r="A118" s="27"/>
      <c r="B118" s="285"/>
      <c r="C118" s="285"/>
      <c r="D118" s="285"/>
      <c r="E118" s="294"/>
      <c r="F118" s="285"/>
      <c r="G118" s="285"/>
      <c r="H118" s="285"/>
      <c r="I118" s="285"/>
      <c r="L118" s="21"/>
      <c r="M118" s="21"/>
      <c r="N118" s="21"/>
      <c r="O118" s="22"/>
      <c r="P118" s="25"/>
    </row>
    <row r="119" spans="1:16" ht="16.5">
      <c r="A119" s="27"/>
      <c r="B119" s="285"/>
      <c r="C119" s="285"/>
      <c r="D119" s="285"/>
      <c r="E119" s="294"/>
      <c r="F119" s="285"/>
      <c r="G119" s="285"/>
      <c r="H119" s="285"/>
      <c r="I119" s="285"/>
      <c r="L119" s="21"/>
      <c r="M119" s="21"/>
      <c r="N119" s="21"/>
      <c r="O119" s="22"/>
      <c r="P119" s="25"/>
    </row>
    <row r="120" spans="1:16" ht="16.5">
      <c r="A120" s="27"/>
      <c r="B120" s="285"/>
      <c r="C120" s="285"/>
      <c r="D120" s="285"/>
      <c r="E120" s="294"/>
      <c r="F120" s="285"/>
      <c r="G120" s="285"/>
      <c r="H120" s="285"/>
      <c r="I120" s="285"/>
      <c r="L120" s="21"/>
      <c r="M120" s="21"/>
      <c r="N120" s="21"/>
      <c r="O120" s="22"/>
      <c r="P120" s="25"/>
    </row>
    <row r="121" spans="1:16" ht="16.5">
      <c r="A121" s="27"/>
      <c r="B121" s="285"/>
      <c r="C121" s="285"/>
      <c r="D121" s="285"/>
      <c r="E121" s="294"/>
      <c r="F121" s="285"/>
      <c r="G121" s="285"/>
      <c r="H121" s="285"/>
      <c r="I121" s="285"/>
      <c r="L121" s="21"/>
      <c r="M121" s="21"/>
      <c r="N121" s="21"/>
      <c r="O121" s="22"/>
      <c r="P121" s="25"/>
    </row>
    <row r="122" spans="1:16" ht="16.5">
      <c r="A122" s="27"/>
      <c r="B122" s="285"/>
      <c r="C122" s="285"/>
      <c r="D122" s="285"/>
      <c r="E122" s="294"/>
      <c r="F122" s="285"/>
      <c r="G122" s="285"/>
      <c r="H122" s="285"/>
      <c r="I122" s="285"/>
      <c r="L122" s="21"/>
      <c r="M122" s="21"/>
      <c r="N122" s="21"/>
      <c r="O122" s="22"/>
      <c r="P122" s="25"/>
    </row>
    <row r="123" spans="1:16" ht="16.5">
      <c r="A123" s="27"/>
      <c r="B123" s="285"/>
      <c r="C123" s="285"/>
      <c r="D123" s="285"/>
      <c r="E123" s="294"/>
      <c r="F123" s="285"/>
      <c r="G123" s="285"/>
      <c r="H123" s="285"/>
      <c r="I123" s="285"/>
      <c r="L123" s="21"/>
      <c r="M123" s="21"/>
      <c r="N123" s="21"/>
      <c r="O123" s="22"/>
      <c r="P123" s="25"/>
    </row>
    <row r="124" spans="1:16" ht="16.5">
      <c r="A124" s="27"/>
      <c r="B124" s="285"/>
      <c r="C124" s="285"/>
      <c r="D124" s="285"/>
      <c r="E124" s="294"/>
      <c r="F124" s="285"/>
      <c r="G124" s="285"/>
      <c r="H124" s="285"/>
      <c r="I124" s="285"/>
      <c r="L124" s="21" t="s">
        <v>384</v>
      </c>
      <c r="M124" s="21"/>
      <c r="N124" s="21"/>
      <c r="O124" s="22"/>
      <c r="P124" s="25"/>
    </row>
    <row r="125" spans="1:16" ht="16.5">
      <c r="A125" s="230" t="s">
        <v>50</v>
      </c>
      <c r="B125" s="31"/>
      <c r="C125" s="31"/>
      <c r="D125" s="31"/>
      <c r="E125" s="31"/>
      <c r="F125" s="31"/>
      <c r="G125" s="31"/>
      <c r="H125" s="31"/>
      <c r="I125" s="91"/>
      <c r="L125" s="21" t="s">
        <v>385</v>
      </c>
      <c r="M125" s="21"/>
      <c r="N125" s="21"/>
      <c r="O125" s="22"/>
      <c r="P125" s="25"/>
    </row>
    <row r="126" spans="1:16" ht="31.5">
      <c r="A126" s="32" t="s">
        <v>51</v>
      </c>
      <c r="B126" s="286" t="s">
        <v>52</v>
      </c>
      <c r="C126" s="286" t="s">
        <v>53</v>
      </c>
      <c r="D126" s="422" t="s">
        <v>54</v>
      </c>
      <c r="E126" s="423"/>
      <c r="F126" s="423"/>
      <c r="G126" s="382"/>
      <c r="H126" s="383" t="s">
        <v>55</v>
      </c>
      <c r="I126" s="384"/>
      <c r="J126" s="114" t="s">
        <v>172</v>
      </c>
      <c r="L126" s="97" t="s">
        <v>170</v>
      </c>
      <c r="M126" s="97" t="s">
        <v>386</v>
      </c>
      <c r="N126" s="97" t="s">
        <v>387</v>
      </c>
      <c r="O126" s="98" t="s">
        <v>71</v>
      </c>
      <c r="P126" s="97" t="s">
        <v>63</v>
      </c>
    </row>
    <row r="127" spans="1:16" ht="15.75">
      <c r="A127" s="32"/>
      <c r="B127" s="32" t="s">
        <v>56</v>
      </c>
      <c r="C127" s="32" t="s">
        <v>937</v>
      </c>
      <c r="D127" s="32" t="s">
        <v>58</v>
      </c>
      <c r="E127" s="32" t="s">
        <v>937</v>
      </c>
      <c r="F127" s="32" t="s">
        <v>60</v>
      </c>
      <c r="G127" s="32" t="s">
        <v>61</v>
      </c>
      <c r="H127" s="36" t="s">
        <v>62</v>
      </c>
      <c r="I127" s="37" t="s">
        <v>63</v>
      </c>
      <c r="J127" s="37" t="s">
        <v>61</v>
      </c>
      <c r="L127" s="97"/>
      <c r="M127" s="97" t="s">
        <v>388</v>
      </c>
      <c r="N127" s="97" t="s">
        <v>389</v>
      </c>
      <c r="O127" s="97" t="s">
        <v>390</v>
      </c>
      <c r="P127" s="98" t="s">
        <v>61</v>
      </c>
    </row>
    <row r="128" spans="1:16" ht="15.75">
      <c r="A128" s="32"/>
      <c r="B128" s="32">
        <v>75.27</v>
      </c>
      <c r="C128" s="32">
        <v>71.650000000000006</v>
      </c>
      <c r="D128" s="32"/>
      <c r="E128" s="32"/>
      <c r="F128" s="32"/>
      <c r="G128" s="32"/>
      <c r="H128" s="36"/>
      <c r="I128" s="37"/>
      <c r="J128" s="38"/>
      <c r="L128" s="97"/>
      <c r="M128" s="97"/>
      <c r="N128" s="97"/>
      <c r="O128" s="97"/>
      <c r="P128" s="98"/>
    </row>
    <row r="129" spans="1:16">
      <c r="A129" s="39" t="s">
        <v>277</v>
      </c>
      <c r="B129" s="39">
        <v>4</v>
      </c>
      <c r="C129" s="39">
        <v>6</v>
      </c>
      <c r="D129" s="40">
        <f>B129*B128</f>
        <v>301.08</v>
      </c>
      <c r="E129" s="40">
        <f>C129*D106</f>
        <v>429.92409772913379</v>
      </c>
      <c r="F129" s="41">
        <v>106.62</v>
      </c>
      <c r="G129" s="40">
        <f>D129+E129+F129</f>
        <v>837.62409772913372</v>
      </c>
      <c r="H129" s="42">
        <v>20</v>
      </c>
      <c r="I129" s="40">
        <f>G129*H129/100</f>
        <v>167.52481954582674</v>
      </c>
      <c r="J129" s="40">
        <f>G129+I129</f>
        <v>1005.1489172749605</v>
      </c>
      <c r="L129" s="98" t="s">
        <v>277</v>
      </c>
      <c r="M129" s="98" t="s">
        <v>391</v>
      </c>
      <c r="N129" s="98">
        <v>3</v>
      </c>
      <c r="O129" s="98">
        <v>27.23</v>
      </c>
      <c r="P129" s="98">
        <f>N129*O129</f>
        <v>81.69</v>
      </c>
    </row>
    <row r="130" spans="1:16">
      <c r="A130" s="39" t="s">
        <v>278</v>
      </c>
      <c r="B130" s="39">
        <v>1.5</v>
      </c>
      <c r="C130" s="39">
        <v>2.5</v>
      </c>
      <c r="D130" s="40">
        <f>B130*B106</f>
        <v>112.90371981732284</v>
      </c>
      <c r="E130" s="40">
        <f>C130*D106</f>
        <v>179.13504072047243</v>
      </c>
      <c r="F130" s="40">
        <v>27.33</v>
      </c>
      <c r="G130" s="40">
        <f>D130+E130+F130</f>
        <v>319.36876053779525</v>
      </c>
      <c r="H130" s="43">
        <v>20</v>
      </c>
      <c r="I130" s="40">
        <f>G130*H130/100</f>
        <v>63.873752107559049</v>
      </c>
      <c r="J130" s="40">
        <f>G130+I130</f>
        <v>383.24251264535428</v>
      </c>
      <c r="L130" s="98"/>
      <c r="M130" s="98"/>
      <c r="N130" s="98"/>
      <c r="O130" s="98"/>
      <c r="P130" s="98"/>
    </row>
    <row r="131" spans="1:16">
      <c r="A131" s="93" t="s">
        <v>279</v>
      </c>
      <c r="B131" s="94">
        <v>1</v>
      </c>
      <c r="C131" s="95">
        <v>1</v>
      </c>
      <c r="D131" s="40">
        <f>B131*B106</f>
        <v>75.269146544881892</v>
      </c>
      <c r="E131" s="40">
        <v>17.77</v>
      </c>
      <c r="F131" s="40">
        <v>10.34</v>
      </c>
      <c r="G131" s="40">
        <f>D131+E131+F131</f>
        <v>103.37914654488189</v>
      </c>
      <c r="H131" s="43">
        <v>20</v>
      </c>
      <c r="I131" s="40">
        <f>G131*H131/100</f>
        <v>20.675829308976375</v>
      </c>
      <c r="J131" s="40">
        <f>G131+I131</f>
        <v>124.05497585385827</v>
      </c>
      <c r="L131" s="98"/>
      <c r="M131" s="98"/>
      <c r="N131" s="98"/>
      <c r="O131" s="98"/>
      <c r="P131" s="98"/>
    </row>
    <row r="132" spans="1:16">
      <c r="A132" s="39" t="s">
        <v>280</v>
      </c>
      <c r="B132" s="39">
        <v>1.6</v>
      </c>
      <c r="C132" s="39">
        <v>1.8</v>
      </c>
      <c r="D132" s="40">
        <f>B132*B106</f>
        <v>120.43063447181103</v>
      </c>
      <c r="E132" s="40">
        <f>C132*D106</f>
        <v>128.97722931874014</v>
      </c>
      <c r="F132" s="40">
        <f t="shared" ref="F132:F170" si="0">P132</f>
        <v>27.23</v>
      </c>
      <c r="G132" s="40">
        <f t="shared" ref="G132:G167" si="1">D132+E132+F132</f>
        <v>276.63786379055119</v>
      </c>
      <c r="H132" s="43">
        <v>20</v>
      </c>
      <c r="I132" s="40">
        <f t="shared" ref="I132:I167" si="2">G132*H132/100</f>
        <v>55.327572758110236</v>
      </c>
      <c r="J132" s="40">
        <f t="shared" ref="J132:J167" si="3">G132+I132</f>
        <v>331.96543654866144</v>
      </c>
      <c r="L132" s="98" t="s">
        <v>280</v>
      </c>
      <c r="M132" s="98" t="s">
        <v>391</v>
      </c>
      <c r="N132" s="98">
        <v>1</v>
      </c>
      <c r="O132" s="98">
        <v>27.23</v>
      </c>
      <c r="P132" s="98">
        <f t="shared" ref="P132:P195" si="4">N132*O132</f>
        <v>27.23</v>
      </c>
    </row>
    <row r="133" spans="1:16">
      <c r="A133" s="39" t="s">
        <v>281</v>
      </c>
      <c r="B133" s="39"/>
      <c r="C133" s="39"/>
      <c r="D133" s="40"/>
      <c r="E133" s="40"/>
      <c r="F133" s="40"/>
      <c r="G133" s="40"/>
      <c r="H133" s="43"/>
      <c r="I133" s="40"/>
      <c r="J133" s="40"/>
      <c r="L133" s="98" t="s">
        <v>281</v>
      </c>
      <c r="M133" s="98"/>
      <c r="N133" s="98"/>
      <c r="O133" s="98"/>
      <c r="P133" s="98" t="s">
        <v>392</v>
      </c>
    </row>
    <row r="134" spans="1:16">
      <c r="A134" s="39" t="s">
        <v>282</v>
      </c>
      <c r="B134" s="39">
        <v>1.5</v>
      </c>
      <c r="C134" s="39">
        <v>2.5</v>
      </c>
      <c r="D134" s="40">
        <f>B134*B106</f>
        <v>112.90371981732284</v>
      </c>
      <c r="E134" s="40">
        <f>C134*D106</f>
        <v>179.13504072047243</v>
      </c>
      <c r="F134" s="40">
        <f t="shared" si="0"/>
        <v>19.399999999999999</v>
      </c>
      <c r="G134" s="40">
        <f t="shared" si="1"/>
        <v>311.43876053779525</v>
      </c>
      <c r="H134" s="43">
        <v>20</v>
      </c>
      <c r="I134" s="40">
        <f t="shared" si="2"/>
        <v>62.287752107559044</v>
      </c>
      <c r="J134" s="40">
        <f t="shared" si="3"/>
        <v>373.72651264535432</v>
      </c>
      <c r="L134" s="98" t="s">
        <v>282</v>
      </c>
      <c r="M134" s="98" t="s">
        <v>393</v>
      </c>
      <c r="N134" s="98">
        <v>2</v>
      </c>
      <c r="O134" s="98">
        <v>9.6999999999999993</v>
      </c>
      <c r="P134" s="98">
        <f t="shared" si="4"/>
        <v>19.399999999999999</v>
      </c>
    </row>
    <row r="135" spans="1:16">
      <c r="A135" s="39" t="s">
        <v>283</v>
      </c>
      <c r="B135" s="39"/>
      <c r="C135" s="39"/>
      <c r="D135" s="40"/>
      <c r="E135" s="40"/>
      <c r="F135" s="40"/>
      <c r="G135" s="40"/>
      <c r="H135" s="43"/>
      <c r="I135" s="40"/>
      <c r="J135" s="40"/>
      <c r="L135" s="98" t="s">
        <v>283</v>
      </c>
      <c r="M135" s="98"/>
      <c r="N135" s="98"/>
      <c r="O135" s="98"/>
      <c r="P135" s="98" t="s">
        <v>392</v>
      </c>
    </row>
    <row r="136" spans="1:16">
      <c r="A136" s="39" t="s">
        <v>284</v>
      </c>
      <c r="B136" s="39">
        <v>1</v>
      </c>
      <c r="C136" s="39">
        <v>1.5</v>
      </c>
      <c r="D136" s="40">
        <f>B136*B106</f>
        <v>75.269146544881892</v>
      </c>
      <c r="E136" s="40">
        <f>C136*D106</f>
        <v>107.48102443228345</v>
      </c>
      <c r="F136" s="40">
        <f t="shared" si="0"/>
        <v>32.56</v>
      </c>
      <c r="G136" s="40">
        <f t="shared" si="1"/>
        <v>215.31017097716534</v>
      </c>
      <c r="H136" s="43">
        <v>20</v>
      </c>
      <c r="I136" s="40">
        <f t="shared" si="2"/>
        <v>43.062034195433071</v>
      </c>
      <c r="J136" s="40">
        <f t="shared" si="3"/>
        <v>258.3722051725984</v>
      </c>
      <c r="L136" s="98" t="s">
        <v>284</v>
      </c>
      <c r="M136" s="98" t="s">
        <v>394</v>
      </c>
      <c r="N136" s="98">
        <v>2</v>
      </c>
      <c r="O136" s="98">
        <v>16.28</v>
      </c>
      <c r="P136" s="98">
        <f t="shared" si="4"/>
        <v>32.56</v>
      </c>
    </row>
    <row r="137" spans="1:16">
      <c r="A137" s="39" t="s">
        <v>285</v>
      </c>
      <c r="B137" s="39"/>
      <c r="C137" s="39"/>
      <c r="D137" s="40"/>
      <c r="E137" s="40"/>
      <c r="F137" s="40"/>
      <c r="G137" s="40"/>
      <c r="H137" s="43"/>
      <c r="I137" s="40"/>
      <c r="J137" s="40"/>
      <c r="L137" s="98" t="s">
        <v>285</v>
      </c>
      <c r="M137" s="98"/>
      <c r="N137" s="98"/>
      <c r="O137" s="98"/>
      <c r="P137" s="98" t="s">
        <v>392</v>
      </c>
    </row>
    <row r="138" spans="1:16">
      <c r="A138" s="39" t="s">
        <v>286</v>
      </c>
      <c r="B138" s="39">
        <v>2</v>
      </c>
      <c r="C138" s="39">
        <v>2.5</v>
      </c>
      <c r="D138" s="40">
        <f>B138*B106</f>
        <v>150.53829308976378</v>
      </c>
      <c r="E138" s="40">
        <f>D106*C138</f>
        <v>179.13504072047243</v>
      </c>
      <c r="F138" s="40">
        <f t="shared" si="0"/>
        <v>32.56</v>
      </c>
      <c r="G138" s="40">
        <f t="shared" si="1"/>
        <v>362.23333381023622</v>
      </c>
      <c r="H138" s="43">
        <v>20</v>
      </c>
      <c r="I138" s="40">
        <f t="shared" si="2"/>
        <v>72.446666762047244</v>
      </c>
      <c r="J138" s="40">
        <f t="shared" si="3"/>
        <v>434.68000057228346</v>
      </c>
      <c r="L138" s="98" t="s">
        <v>286</v>
      </c>
      <c r="M138" s="98" t="s">
        <v>394</v>
      </c>
      <c r="N138" s="98">
        <v>2</v>
      </c>
      <c r="O138" s="98">
        <v>16.28</v>
      </c>
      <c r="P138" s="98">
        <f t="shared" si="4"/>
        <v>32.56</v>
      </c>
    </row>
    <row r="139" spans="1:16">
      <c r="A139" s="39" t="s">
        <v>287</v>
      </c>
      <c r="B139" s="39">
        <v>1</v>
      </c>
      <c r="C139" s="39">
        <v>1.5</v>
      </c>
      <c r="D139" s="40">
        <f>B139*B106</f>
        <v>75.269146544881892</v>
      </c>
      <c r="E139" s="40">
        <f>C139*D106</f>
        <v>107.48102443228345</v>
      </c>
      <c r="F139" s="40">
        <f t="shared" si="0"/>
        <v>54.46</v>
      </c>
      <c r="G139" s="40">
        <f t="shared" si="1"/>
        <v>237.21017097716535</v>
      </c>
      <c r="H139" s="43">
        <v>20</v>
      </c>
      <c r="I139" s="40">
        <f t="shared" si="2"/>
        <v>47.442034195433074</v>
      </c>
      <c r="J139" s="40">
        <f t="shared" si="3"/>
        <v>284.65220517259843</v>
      </c>
      <c r="L139" s="98" t="s">
        <v>287</v>
      </c>
      <c r="M139" s="98" t="s">
        <v>391</v>
      </c>
      <c r="N139" s="98">
        <v>2</v>
      </c>
      <c r="O139" s="98">
        <v>27.23</v>
      </c>
      <c r="P139" s="98">
        <f t="shared" si="4"/>
        <v>54.46</v>
      </c>
    </row>
    <row r="140" spans="1:16">
      <c r="A140" s="39" t="s">
        <v>288</v>
      </c>
      <c r="B140" s="39">
        <v>1</v>
      </c>
      <c r="C140" s="39">
        <v>1.5</v>
      </c>
      <c r="D140" s="40">
        <f>B140*B106</f>
        <v>75.269146544881892</v>
      </c>
      <c r="E140" s="40">
        <f>C140*D106</f>
        <v>107.48102443228345</v>
      </c>
      <c r="F140" s="40">
        <f t="shared" si="0"/>
        <v>54.46</v>
      </c>
      <c r="G140" s="40">
        <f t="shared" si="1"/>
        <v>237.21017097716535</v>
      </c>
      <c r="H140" s="43">
        <v>20</v>
      </c>
      <c r="I140" s="40">
        <f t="shared" si="2"/>
        <v>47.442034195433074</v>
      </c>
      <c r="J140" s="40">
        <f t="shared" si="3"/>
        <v>284.65220517259843</v>
      </c>
      <c r="L140" s="98" t="s">
        <v>288</v>
      </c>
      <c r="M140" s="98" t="s">
        <v>391</v>
      </c>
      <c r="N140" s="98">
        <v>2</v>
      </c>
      <c r="O140" s="98">
        <v>27.23</v>
      </c>
      <c r="P140" s="98">
        <f t="shared" si="4"/>
        <v>54.46</v>
      </c>
    </row>
    <row r="141" spans="1:16">
      <c r="A141" s="39" t="s">
        <v>289</v>
      </c>
      <c r="B141" s="39"/>
      <c r="C141" s="39"/>
      <c r="D141" s="40"/>
      <c r="E141" s="40"/>
      <c r="F141" s="40"/>
      <c r="G141" s="40"/>
      <c r="H141" s="43"/>
      <c r="I141" s="40"/>
      <c r="J141" s="40"/>
      <c r="L141" s="98" t="s">
        <v>289</v>
      </c>
      <c r="M141" s="98"/>
      <c r="N141" s="98"/>
      <c r="O141" s="98"/>
      <c r="P141" s="98" t="s">
        <v>392</v>
      </c>
    </row>
    <row r="142" spans="1:16">
      <c r="A142" s="39" t="s">
        <v>290</v>
      </c>
      <c r="B142" s="39">
        <v>1</v>
      </c>
      <c r="C142" s="39">
        <v>1.5</v>
      </c>
      <c r="D142" s="40">
        <f>B142*B106</f>
        <v>75.269146544881892</v>
      </c>
      <c r="E142" s="40">
        <f>C142*D106</f>
        <v>107.48102443228345</v>
      </c>
      <c r="F142" s="40">
        <f t="shared" si="0"/>
        <v>10.34</v>
      </c>
      <c r="G142" s="40">
        <f t="shared" si="1"/>
        <v>193.09017097716534</v>
      </c>
      <c r="H142" s="43">
        <v>20</v>
      </c>
      <c r="I142" s="40">
        <f t="shared" si="2"/>
        <v>38.618034195433069</v>
      </c>
      <c r="J142" s="40">
        <f t="shared" si="3"/>
        <v>231.70820517259841</v>
      </c>
      <c r="L142" s="98" t="s">
        <v>290</v>
      </c>
      <c r="M142" s="98" t="s">
        <v>395</v>
      </c>
      <c r="N142" s="98">
        <v>2</v>
      </c>
      <c r="O142" s="98">
        <v>5.17</v>
      </c>
      <c r="P142" s="98">
        <f t="shared" si="4"/>
        <v>10.34</v>
      </c>
    </row>
    <row r="143" spans="1:16">
      <c r="A143" s="39" t="s">
        <v>291</v>
      </c>
      <c r="B143" s="39">
        <v>1</v>
      </c>
      <c r="C143" s="39">
        <v>1.5</v>
      </c>
      <c r="D143" s="40">
        <f>B143*B106</f>
        <v>75.269146544881892</v>
      </c>
      <c r="E143" s="40">
        <f>C143*D106</f>
        <v>107.48102443228345</v>
      </c>
      <c r="F143" s="40">
        <f t="shared" si="0"/>
        <v>10.34</v>
      </c>
      <c r="G143" s="40">
        <f t="shared" si="1"/>
        <v>193.09017097716534</v>
      </c>
      <c r="H143" s="43">
        <v>20</v>
      </c>
      <c r="I143" s="40">
        <f t="shared" si="2"/>
        <v>38.618034195433069</v>
      </c>
      <c r="J143" s="40">
        <f t="shared" si="3"/>
        <v>231.70820517259841</v>
      </c>
      <c r="L143" s="98" t="s">
        <v>291</v>
      </c>
      <c r="M143" s="98" t="s">
        <v>395</v>
      </c>
      <c r="N143" s="98">
        <v>2</v>
      </c>
      <c r="O143" s="98">
        <v>5.17</v>
      </c>
      <c r="P143" s="98">
        <f t="shared" si="4"/>
        <v>10.34</v>
      </c>
    </row>
    <row r="144" spans="1:16">
      <c r="A144" s="39" t="s">
        <v>292</v>
      </c>
      <c r="B144" s="39"/>
      <c r="C144" s="39"/>
      <c r="D144" s="40"/>
      <c r="E144" s="40"/>
      <c r="F144" s="40"/>
      <c r="G144" s="40"/>
      <c r="H144" s="43"/>
      <c r="I144" s="40"/>
      <c r="J144" s="40"/>
      <c r="L144" s="98" t="s">
        <v>292</v>
      </c>
      <c r="M144" s="98"/>
      <c r="N144" s="98"/>
      <c r="O144" s="98"/>
      <c r="P144" s="98" t="s">
        <v>392</v>
      </c>
    </row>
    <row r="145" spans="1:16">
      <c r="A145" s="39" t="s">
        <v>293</v>
      </c>
      <c r="B145" s="39">
        <v>1</v>
      </c>
      <c r="C145" s="39">
        <v>2.5</v>
      </c>
      <c r="D145" s="40">
        <f>B145*B106</f>
        <v>75.269146544881892</v>
      </c>
      <c r="E145" s="40">
        <f>C145*D106</f>
        <v>179.13504072047243</v>
      </c>
      <c r="F145" s="40">
        <f t="shared" si="0"/>
        <v>19.399999999999999</v>
      </c>
      <c r="G145" s="40">
        <f t="shared" si="1"/>
        <v>273.8041872653543</v>
      </c>
      <c r="H145" s="43">
        <v>20</v>
      </c>
      <c r="I145" s="40">
        <f t="shared" si="2"/>
        <v>54.760837453070863</v>
      </c>
      <c r="J145" s="40">
        <f t="shared" si="3"/>
        <v>328.56502471842515</v>
      </c>
      <c r="L145" s="98" t="s">
        <v>293</v>
      </c>
      <c r="M145" s="98" t="s">
        <v>393</v>
      </c>
      <c r="N145" s="98">
        <v>2</v>
      </c>
      <c r="O145" s="98">
        <v>9.6999999999999993</v>
      </c>
      <c r="P145" s="98">
        <f t="shared" si="4"/>
        <v>19.399999999999999</v>
      </c>
    </row>
    <row r="146" spans="1:16">
      <c r="A146" s="39" t="s">
        <v>294</v>
      </c>
      <c r="B146" s="39"/>
      <c r="C146" s="39"/>
      <c r="D146" s="40"/>
      <c r="E146" s="40"/>
      <c r="F146" s="40"/>
      <c r="G146" s="40"/>
      <c r="H146" s="43"/>
      <c r="I146" s="40"/>
      <c r="J146" s="40"/>
      <c r="L146" s="98" t="s">
        <v>294</v>
      </c>
      <c r="M146" s="98"/>
      <c r="N146" s="98"/>
      <c r="O146" s="98"/>
      <c r="P146" s="98" t="s">
        <v>392</v>
      </c>
    </row>
    <row r="147" spans="1:16">
      <c r="A147" s="39" t="s">
        <v>295</v>
      </c>
      <c r="B147" s="39">
        <v>1</v>
      </c>
      <c r="C147" s="39">
        <v>2.5</v>
      </c>
      <c r="D147" s="40">
        <f>B147*B128</f>
        <v>75.27</v>
      </c>
      <c r="E147" s="40">
        <f>C147*D106</f>
        <v>179.13504072047243</v>
      </c>
      <c r="F147" s="40">
        <f t="shared" si="0"/>
        <v>27.23</v>
      </c>
      <c r="G147" s="40">
        <f t="shared" si="1"/>
        <v>281.63504072047243</v>
      </c>
      <c r="H147" s="43">
        <v>20</v>
      </c>
      <c r="I147" s="40">
        <f t="shared" si="2"/>
        <v>56.327008144094492</v>
      </c>
      <c r="J147" s="40">
        <f t="shared" si="3"/>
        <v>337.9620488645669</v>
      </c>
      <c r="L147" s="98" t="s">
        <v>295</v>
      </c>
      <c r="M147" s="98" t="s">
        <v>391</v>
      </c>
      <c r="N147" s="98">
        <v>1</v>
      </c>
      <c r="O147" s="98">
        <v>27.23</v>
      </c>
      <c r="P147" s="98">
        <f t="shared" si="4"/>
        <v>27.23</v>
      </c>
    </row>
    <row r="148" spans="1:16">
      <c r="A148" s="39" t="s">
        <v>296</v>
      </c>
      <c r="B148" s="39">
        <v>1</v>
      </c>
      <c r="C148" s="39">
        <v>2</v>
      </c>
      <c r="D148" s="40">
        <f>B148*B128</f>
        <v>75.27</v>
      </c>
      <c r="E148" s="40">
        <f>C148*D106</f>
        <v>143.30803257637794</v>
      </c>
      <c r="F148" s="40">
        <f t="shared" si="0"/>
        <v>32.56</v>
      </c>
      <c r="G148" s="40">
        <f t="shared" si="1"/>
        <v>251.13803257637795</v>
      </c>
      <c r="H148" s="43">
        <v>20</v>
      </c>
      <c r="I148" s="40">
        <f t="shared" si="2"/>
        <v>50.227606515275596</v>
      </c>
      <c r="J148" s="40">
        <f t="shared" si="3"/>
        <v>301.36563909165352</v>
      </c>
      <c r="L148" s="98" t="s">
        <v>296</v>
      </c>
      <c r="M148" s="98" t="s">
        <v>394</v>
      </c>
      <c r="N148" s="98">
        <v>2</v>
      </c>
      <c r="O148" s="98">
        <v>16.28</v>
      </c>
      <c r="P148" s="98">
        <f t="shared" si="4"/>
        <v>32.56</v>
      </c>
    </row>
    <row r="149" spans="1:16">
      <c r="A149" s="39" t="s">
        <v>297</v>
      </c>
      <c r="B149" s="39"/>
      <c r="C149" s="39"/>
      <c r="D149" s="40"/>
      <c r="E149" s="40"/>
      <c r="F149" s="40"/>
      <c r="G149" s="40"/>
      <c r="H149" s="43"/>
      <c r="I149" s="40"/>
      <c r="J149" s="40"/>
      <c r="L149" s="98" t="s">
        <v>297</v>
      </c>
      <c r="M149" s="98"/>
      <c r="N149" s="98"/>
      <c r="O149" s="98"/>
      <c r="P149" s="98" t="s">
        <v>392</v>
      </c>
    </row>
    <row r="150" spans="1:16">
      <c r="A150" s="39" t="s">
        <v>298</v>
      </c>
      <c r="B150" s="39">
        <v>1</v>
      </c>
      <c r="C150" s="39">
        <v>2</v>
      </c>
      <c r="D150" s="40">
        <f>B150*D242</f>
        <v>0</v>
      </c>
      <c r="E150" s="40">
        <f>C150*D106</f>
        <v>143.30803257637794</v>
      </c>
      <c r="F150" s="40">
        <f t="shared" si="0"/>
        <v>10.34</v>
      </c>
      <c r="G150" s="40">
        <f t="shared" si="1"/>
        <v>153.64803257637794</v>
      </c>
      <c r="H150" s="43">
        <v>20</v>
      </c>
      <c r="I150" s="40">
        <f t="shared" si="2"/>
        <v>30.729606515275592</v>
      </c>
      <c r="J150" s="40">
        <f t="shared" si="3"/>
        <v>184.37763909165352</v>
      </c>
      <c r="L150" s="98" t="s">
        <v>298</v>
      </c>
      <c r="M150" s="98" t="s">
        <v>395</v>
      </c>
      <c r="N150" s="98">
        <v>2</v>
      </c>
      <c r="O150" s="98">
        <v>5.17</v>
      </c>
      <c r="P150" s="98">
        <f t="shared" si="4"/>
        <v>10.34</v>
      </c>
    </row>
    <row r="151" spans="1:16">
      <c r="A151" s="39" t="s">
        <v>299</v>
      </c>
      <c r="B151" s="39">
        <v>1.5</v>
      </c>
      <c r="C151" s="39">
        <v>2</v>
      </c>
      <c r="D151" s="40">
        <f>B151*D242</f>
        <v>0</v>
      </c>
      <c r="E151" s="40">
        <f>C151*D106</f>
        <v>143.30803257637794</v>
      </c>
      <c r="F151" s="40">
        <f t="shared" si="0"/>
        <v>10.34</v>
      </c>
      <c r="G151" s="40">
        <f t="shared" si="1"/>
        <v>153.64803257637794</v>
      </c>
      <c r="H151" s="43">
        <v>20</v>
      </c>
      <c r="I151" s="40">
        <f t="shared" si="2"/>
        <v>30.729606515275592</v>
      </c>
      <c r="J151" s="40">
        <f t="shared" si="3"/>
        <v>184.37763909165352</v>
      </c>
      <c r="L151" s="98" t="s">
        <v>299</v>
      </c>
      <c r="M151" s="98" t="s">
        <v>395</v>
      </c>
      <c r="N151" s="98">
        <v>2</v>
      </c>
      <c r="O151" s="98">
        <v>5.17</v>
      </c>
      <c r="P151" s="98">
        <f t="shared" si="4"/>
        <v>10.34</v>
      </c>
    </row>
    <row r="152" spans="1:16">
      <c r="A152" s="39" t="s">
        <v>300</v>
      </c>
      <c r="B152" s="39">
        <v>2</v>
      </c>
      <c r="C152" s="39">
        <v>2.5</v>
      </c>
      <c r="D152" s="40">
        <f>B152*B106</f>
        <v>150.53829308976378</v>
      </c>
      <c r="E152" s="40">
        <f>C152*D106</f>
        <v>179.13504072047243</v>
      </c>
      <c r="F152" s="40">
        <f t="shared" si="0"/>
        <v>19.399999999999999</v>
      </c>
      <c r="G152" s="40">
        <f t="shared" si="1"/>
        <v>349.07333381023619</v>
      </c>
      <c r="H152" s="43">
        <v>20</v>
      </c>
      <c r="I152" s="40">
        <f t="shared" si="2"/>
        <v>69.814666762047239</v>
      </c>
      <c r="J152" s="40">
        <f t="shared" si="3"/>
        <v>418.88800057228343</v>
      </c>
      <c r="L152" s="98" t="s">
        <v>300</v>
      </c>
      <c r="M152" s="98" t="s">
        <v>393</v>
      </c>
      <c r="N152" s="98">
        <v>2</v>
      </c>
      <c r="O152" s="98">
        <v>9.6999999999999993</v>
      </c>
      <c r="P152" s="98">
        <f t="shared" si="4"/>
        <v>19.399999999999999</v>
      </c>
    </row>
    <row r="153" spans="1:16">
      <c r="A153" s="39" t="s">
        <v>301</v>
      </c>
      <c r="B153" s="39"/>
      <c r="C153" s="39"/>
      <c r="D153" s="40"/>
      <c r="E153" s="40"/>
      <c r="F153" s="40"/>
      <c r="G153" s="40"/>
      <c r="H153" s="43"/>
      <c r="I153" s="40"/>
      <c r="J153" s="40"/>
      <c r="L153" s="98" t="s">
        <v>301</v>
      </c>
      <c r="M153" s="98"/>
      <c r="N153" s="98"/>
      <c r="O153" s="98"/>
      <c r="P153" s="98" t="s">
        <v>392</v>
      </c>
    </row>
    <row r="154" spans="1:16">
      <c r="A154" s="39" t="s">
        <v>302</v>
      </c>
      <c r="B154" s="39">
        <v>1</v>
      </c>
      <c r="C154" s="39">
        <v>1.5</v>
      </c>
      <c r="D154" s="40">
        <f>B154*B128</f>
        <v>75.27</v>
      </c>
      <c r="E154" s="40">
        <f>C154*C128</f>
        <v>107.47500000000001</v>
      </c>
      <c r="F154" s="40">
        <f t="shared" si="0"/>
        <v>32.56</v>
      </c>
      <c r="G154" s="40">
        <f t="shared" si="1"/>
        <v>215.30500000000001</v>
      </c>
      <c r="H154" s="43">
        <v>20</v>
      </c>
      <c r="I154" s="40">
        <f t="shared" si="2"/>
        <v>43.061000000000007</v>
      </c>
      <c r="J154" s="40">
        <f t="shared" si="3"/>
        <v>258.36599999999999</v>
      </c>
      <c r="L154" s="98" t="s">
        <v>302</v>
      </c>
      <c r="M154" s="98" t="s">
        <v>394</v>
      </c>
      <c r="N154" s="98">
        <v>2</v>
      </c>
      <c r="O154" s="98">
        <v>16.28</v>
      </c>
      <c r="P154" s="98">
        <f t="shared" si="4"/>
        <v>32.56</v>
      </c>
    </row>
    <row r="155" spans="1:16">
      <c r="A155" s="39" t="s">
        <v>303</v>
      </c>
      <c r="B155" s="39"/>
      <c r="C155" s="39"/>
      <c r="D155" s="40"/>
      <c r="E155" s="40"/>
      <c r="F155" s="40"/>
      <c r="G155" s="40"/>
      <c r="H155" s="43"/>
      <c r="I155" s="40"/>
      <c r="J155" s="40"/>
      <c r="L155" s="98" t="s">
        <v>303</v>
      </c>
      <c r="M155" s="98"/>
      <c r="N155" s="98"/>
      <c r="O155" s="98"/>
      <c r="P155" s="98" t="s">
        <v>392</v>
      </c>
    </row>
    <row r="156" spans="1:16">
      <c r="A156" s="39" t="s">
        <v>304</v>
      </c>
      <c r="B156" s="39">
        <v>1</v>
      </c>
      <c r="C156" s="39">
        <v>1.5</v>
      </c>
      <c r="D156" s="40">
        <f>B156*B128</f>
        <v>75.27</v>
      </c>
      <c r="E156" s="40">
        <f>C156*C128</f>
        <v>107.47500000000001</v>
      </c>
      <c r="F156" s="40">
        <f t="shared" si="0"/>
        <v>19.399999999999999</v>
      </c>
      <c r="G156" s="40">
        <f t="shared" si="1"/>
        <v>202.14500000000001</v>
      </c>
      <c r="H156" s="43">
        <v>20</v>
      </c>
      <c r="I156" s="40">
        <f t="shared" si="2"/>
        <v>40.429000000000002</v>
      </c>
      <c r="J156" s="40">
        <f t="shared" si="3"/>
        <v>242.57400000000001</v>
      </c>
      <c r="L156" s="98" t="s">
        <v>304</v>
      </c>
      <c r="M156" s="98" t="s">
        <v>393</v>
      </c>
      <c r="N156" s="98">
        <v>2</v>
      </c>
      <c r="O156" s="98">
        <v>9.6999999999999993</v>
      </c>
      <c r="P156" s="98">
        <f t="shared" si="4"/>
        <v>19.399999999999999</v>
      </c>
    </row>
    <row r="157" spans="1:16">
      <c r="A157" s="39" t="s">
        <v>305</v>
      </c>
      <c r="B157" s="39"/>
      <c r="C157" s="39"/>
      <c r="D157" s="40"/>
      <c r="E157" s="40"/>
      <c r="F157" s="40"/>
      <c r="G157" s="40"/>
      <c r="H157" s="43"/>
      <c r="I157" s="40"/>
      <c r="J157" s="40"/>
      <c r="L157" s="98" t="s">
        <v>305</v>
      </c>
      <c r="M157" s="98"/>
      <c r="N157" s="98"/>
      <c r="O157" s="98"/>
      <c r="P157" s="98" t="s">
        <v>392</v>
      </c>
    </row>
    <row r="158" spans="1:16">
      <c r="A158" s="39" t="s">
        <v>306</v>
      </c>
      <c r="B158" s="39">
        <v>2</v>
      </c>
      <c r="C158" s="39">
        <v>2.5</v>
      </c>
      <c r="D158" s="40">
        <f>B158*B106</f>
        <v>150.53829308976378</v>
      </c>
      <c r="E158" s="40">
        <f>C158*D106</f>
        <v>179.13504072047243</v>
      </c>
      <c r="F158" s="40">
        <f t="shared" si="0"/>
        <v>16.28</v>
      </c>
      <c r="G158" s="40">
        <f t="shared" si="1"/>
        <v>345.95333381023624</v>
      </c>
      <c r="H158" s="43">
        <v>20</v>
      </c>
      <c r="I158" s="40">
        <f t="shared" si="2"/>
        <v>69.190666762047243</v>
      </c>
      <c r="J158" s="40">
        <f t="shared" si="3"/>
        <v>415.14400057228352</v>
      </c>
      <c r="L158" s="98" t="s">
        <v>306</v>
      </c>
      <c r="M158" s="98" t="s">
        <v>394</v>
      </c>
      <c r="N158" s="98">
        <v>1</v>
      </c>
      <c r="O158" s="98">
        <v>16.28</v>
      </c>
      <c r="P158" s="98">
        <f t="shared" si="4"/>
        <v>16.28</v>
      </c>
    </row>
    <row r="159" spans="1:16">
      <c r="A159" s="39" t="s">
        <v>307</v>
      </c>
      <c r="B159" s="39"/>
      <c r="C159" s="39"/>
      <c r="D159" s="40"/>
      <c r="E159" s="40"/>
      <c r="F159" s="40"/>
      <c r="G159" s="40"/>
      <c r="H159" s="43"/>
      <c r="I159" s="40"/>
      <c r="J159" s="40"/>
      <c r="L159" s="98" t="s">
        <v>307</v>
      </c>
      <c r="M159" s="98"/>
      <c r="N159" s="98"/>
      <c r="O159" s="98"/>
      <c r="P159" s="98" t="s">
        <v>392</v>
      </c>
    </row>
    <row r="160" spans="1:16">
      <c r="A160" s="39" t="s">
        <v>308</v>
      </c>
      <c r="B160" s="39">
        <v>3.5</v>
      </c>
      <c r="C160" s="39">
        <v>3.5</v>
      </c>
      <c r="D160" s="40">
        <f>B160*B106</f>
        <v>263.44201290708662</v>
      </c>
      <c r="E160" s="40">
        <f>C160*D106</f>
        <v>250.78905700866139</v>
      </c>
      <c r="F160" s="40">
        <f t="shared" si="0"/>
        <v>32.56</v>
      </c>
      <c r="G160" s="40">
        <f t="shared" si="1"/>
        <v>546.79106991574804</v>
      </c>
      <c r="H160" s="43">
        <v>20</v>
      </c>
      <c r="I160" s="40">
        <f t="shared" si="2"/>
        <v>109.35821398314961</v>
      </c>
      <c r="J160" s="40">
        <f t="shared" si="3"/>
        <v>656.14928389889769</v>
      </c>
      <c r="L160" s="98" t="s">
        <v>308</v>
      </c>
      <c r="M160" s="98" t="s">
        <v>394</v>
      </c>
      <c r="N160" s="98">
        <v>2</v>
      </c>
      <c r="O160" s="98">
        <v>16.28</v>
      </c>
      <c r="P160" s="98">
        <f t="shared" si="4"/>
        <v>32.56</v>
      </c>
    </row>
    <row r="161" spans="1:16">
      <c r="A161" s="39" t="s">
        <v>309</v>
      </c>
      <c r="B161" s="39">
        <v>1</v>
      </c>
      <c r="C161" s="39">
        <v>1.5</v>
      </c>
      <c r="D161" s="40">
        <f>B161*B106</f>
        <v>75.269146544881892</v>
      </c>
      <c r="E161" s="40">
        <f>C161*D106</f>
        <v>107.48102443228345</v>
      </c>
      <c r="F161" s="40">
        <f t="shared" si="0"/>
        <v>32.56</v>
      </c>
      <c r="G161" s="40">
        <f t="shared" si="1"/>
        <v>215.31017097716534</v>
      </c>
      <c r="H161" s="43">
        <v>20</v>
      </c>
      <c r="I161" s="40">
        <f t="shared" si="2"/>
        <v>43.062034195433071</v>
      </c>
      <c r="J161" s="40">
        <f t="shared" si="3"/>
        <v>258.3722051725984</v>
      </c>
      <c r="L161" s="98" t="s">
        <v>309</v>
      </c>
      <c r="M161" s="98" t="s">
        <v>394</v>
      </c>
      <c r="N161" s="98">
        <v>2</v>
      </c>
      <c r="O161" s="98">
        <v>16.28</v>
      </c>
      <c r="P161" s="98">
        <f t="shared" si="4"/>
        <v>32.56</v>
      </c>
    </row>
    <row r="162" spans="1:16">
      <c r="A162" s="39" t="s">
        <v>305</v>
      </c>
      <c r="B162" s="39"/>
      <c r="C162" s="39"/>
      <c r="D162" s="40"/>
      <c r="E162" s="40"/>
      <c r="F162" s="40"/>
      <c r="G162" s="40"/>
      <c r="H162" s="43"/>
      <c r="I162" s="40"/>
      <c r="J162" s="40"/>
      <c r="L162" s="98" t="s">
        <v>305</v>
      </c>
      <c r="M162" s="98"/>
      <c r="N162" s="98"/>
      <c r="O162" s="98"/>
      <c r="P162" s="98" t="s">
        <v>392</v>
      </c>
    </row>
    <row r="163" spans="1:16">
      <c r="A163" s="39" t="s">
        <v>310</v>
      </c>
      <c r="B163" s="39">
        <v>1</v>
      </c>
      <c r="C163" s="39">
        <v>1.5</v>
      </c>
      <c r="D163" s="40">
        <f>B163*B128</f>
        <v>75.27</v>
      </c>
      <c r="E163" s="40">
        <f>C163*C128</f>
        <v>107.47500000000001</v>
      </c>
      <c r="F163" s="40">
        <f t="shared" si="0"/>
        <v>32.56</v>
      </c>
      <c r="G163" s="40">
        <f t="shared" si="1"/>
        <v>215.30500000000001</v>
      </c>
      <c r="H163" s="43">
        <v>20</v>
      </c>
      <c r="I163" s="40">
        <f t="shared" si="2"/>
        <v>43.061000000000007</v>
      </c>
      <c r="J163" s="40">
        <f t="shared" si="3"/>
        <v>258.36599999999999</v>
      </c>
      <c r="L163" s="98" t="s">
        <v>310</v>
      </c>
      <c r="M163" s="98" t="s">
        <v>394</v>
      </c>
      <c r="N163" s="98">
        <v>2</v>
      </c>
      <c r="O163" s="98">
        <v>16.28</v>
      </c>
      <c r="P163" s="98">
        <f t="shared" si="4"/>
        <v>32.56</v>
      </c>
    </row>
    <row r="164" spans="1:16">
      <c r="A164" s="39" t="s">
        <v>311</v>
      </c>
      <c r="B164" s="39"/>
      <c r="C164" s="39"/>
      <c r="D164" s="40"/>
      <c r="E164" s="40"/>
      <c r="F164" s="40"/>
      <c r="G164" s="40"/>
      <c r="H164" s="43"/>
      <c r="I164" s="40"/>
      <c r="J164" s="40"/>
      <c r="L164" s="98" t="s">
        <v>311</v>
      </c>
      <c r="M164" s="98"/>
      <c r="N164" s="98"/>
      <c r="O164" s="98"/>
      <c r="P164" s="98" t="s">
        <v>392</v>
      </c>
    </row>
    <row r="165" spans="1:16">
      <c r="A165" s="39" t="s">
        <v>312</v>
      </c>
      <c r="B165" s="39">
        <v>1</v>
      </c>
      <c r="C165" s="39">
        <v>1.5</v>
      </c>
      <c r="D165" s="40">
        <f>B165*B128</f>
        <v>75.27</v>
      </c>
      <c r="E165" s="40">
        <f>C165*C128</f>
        <v>107.47500000000001</v>
      </c>
      <c r="F165" s="40">
        <f t="shared" si="0"/>
        <v>54.46</v>
      </c>
      <c r="G165" s="40">
        <f t="shared" si="1"/>
        <v>237.20500000000001</v>
      </c>
      <c r="H165" s="43">
        <v>20</v>
      </c>
      <c r="I165" s="40">
        <f t="shared" si="2"/>
        <v>47.441000000000003</v>
      </c>
      <c r="J165" s="40">
        <f t="shared" si="3"/>
        <v>284.64600000000002</v>
      </c>
      <c r="L165" s="98" t="s">
        <v>312</v>
      </c>
      <c r="M165" s="98" t="s">
        <v>391</v>
      </c>
      <c r="N165" s="98">
        <v>2</v>
      </c>
      <c r="O165" s="98">
        <v>27.23</v>
      </c>
      <c r="P165" s="98">
        <f t="shared" si="4"/>
        <v>54.46</v>
      </c>
    </row>
    <row r="166" spans="1:16">
      <c r="A166" s="39" t="s">
        <v>313</v>
      </c>
      <c r="B166" s="39"/>
      <c r="C166" s="39"/>
      <c r="D166" s="40"/>
      <c r="E166" s="40"/>
      <c r="F166" s="40"/>
      <c r="G166" s="40"/>
      <c r="H166" s="43"/>
      <c r="I166" s="40"/>
      <c r="J166" s="40"/>
      <c r="L166" s="98" t="s">
        <v>313</v>
      </c>
      <c r="M166" s="98"/>
      <c r="N166" s="98"/>
      <c r="O166" s="98"/>
      <c r="P166" s="98" t="s">
        <v>392</v>
      </c>
    </row>
    <row r="167" spans="1:16">
      <c r="A167" s="39" t="s">
        <v>314</v>
      </c>
      <c r="B167" s="39">
        <v>1</v>
      </c>
      <c r="C167" s="39">
        <v>1.5</v>
      </c>
      <c r="D167" s="40">
        <f>B167*B128</f>
        <v>75.27</v>
      </c>
      <c r="E167" s="40">
        <f>C167*C128</f>
        <v>107.47500000000001</v>
      </c>
      <c r="F167" s="40">
        <f t="shared" si="0"/>
        <v>54.46</v>
      </c>
      <c r="G167" s="40">
        <f t="shared" si="1"/>
        <v>237.20500000000001</v>
      </c>
      <c r="H167" s="43">
        <v>20</v>
      </c>
      <c r="I167" s="40">
        <f t="shared" si="2"/>
        <v>47.441000000000003</v>
      </c>
      <c r="J167" s="40">
        <f t="shared" si="3"/>
        <v>284.64600000000002</v>
      </c>
      <c r="L167" s="98" t="s">
        <v>314</v>
      </c>
      <c r="M167" s="98" t="s">
        <v>391</v>
      </c>
      <c r="N167" s="98">
        <v>2</v>
      </c>
      <c r="O167" s="98">
        <v>27.23</v>
      </c>
      <c r="P167" s="98">
        <f t="shared" si="4"/>
        <v>54.46</v>
      </c>
    </row>
    <row r="168" spans="1:16">
      <c r="A168" s="39" t="s">
        <v>313</v>
      </c>
      <c r="B168" s="39"/>
      <c r="C168" s="39"/>
      <c r="D168" s="40"/>
      <c r="E168" s="40"/>
      <c r="F168" s="40"/>
      <c r="G168" s="40"/>
      <c r="H168" s="43"/>
      <c r="I168" s="40"/>
      <c r="J168" s="40"/>
      <c r="L168" s="98" t="s">
        <v>313</v>
      </c>
      <c r="M168" s="98"/>
      <c r="N168" s="98"/>
      <c r="O168" s="98"/>
      <c r="P168" s="98" t="s">
        <v>392</v>
      </c>
    </row>
    <row r="169" spans="1:16">
      <c r="A169" s="39" t="s">
        <v>315</v>
      </c>
      <c r="B169" s="39">
        <v>1</v>
      </c>
      <c r="C169" s="39">
        <v>1.5</v>
      </c>
      <c r="D169" s="40">
        <f>B169*B128</f>
        <v>75.27</v>
      </c>
      <c r="E169" s="40">
        <f>C169*C128</f>
        <v>107.47500000000001</v>
      </c>
      <c r="F169" s="40">
        <f t="shared" si="0"/>
        <v>10.34</v>
      </c>
      <c r="G169" s="40">
        <f t="shared" ref="G169:G231" si="5">D169+E169+F169</f>
        <v>193.08500000000001</v>
      </c>
      <c r="H169" s="43">
        <v>20</v>
      </c>
      <c r="I169" s="40">
        <f t="shared" ref="I169:I231" si="6">G169*H169/100</f>
        <v>38.617000000000004</v>
      </c>
      <c r="J169" s="40">
        <f t="shared" ref="J169:J231" si="7">G169+I169</f>
        <v>231.702</v>
      </c>
      <c r="L169" s="98" t="s">
        <v>315</v>
      </c>
      <c r="M169" s="98" t="s">
        <v>395</v>
      </c>
      <c r="N169" s="98">
        <v>2</v>
      </c>
      <c r="O169" s="98">
        <v>5.17</v>
      </c>
      <c r="P169" s="98">
        <f t="shared" si="4"/>
        <v>10.34</v>
      </c>
    </row>
    <row r="170" spans="1:16">
      <c r="A170" s="39" t="s">
        <v>316</v>
      </c>
      <c r="B170" s="39">
        <v>1</v>
      </c>
      <c r="C170" s="39">
        <v>1.5</v>
      </c>
      <c r="D170" s="40">
        <f>B170*B128</f>
        <v>75.27</v>
      </c>
      <c r="E170" s="40">
        <f>C170*C128</f>
        <v>107.47500000000001</v>
      </c>
      <c r="F170" s="40">
        <f t="shared" si="0"/>
        <v>19.399999999999999</v>
      </c>
      <c r="G170" s="40">
        <f t="shared" si="5"/>
        <v>202.14500000000001</v>
      </c>
      <c r="H170" s="43">
        <v>20</v>
      </c>
      <c r="I170" s="40">
        <f t="shared" si="6"/>
        <v>40.429000000000002</v>
      </c>
      <c r="J170" s="40">
        <f t="shared" si="7"/>
        <v>242.57400000000001</v>
      </c>
      <c r="L170" s="98" t="s">
        <v>316</v>
      </c>
      <c r="M170" s="98" t="s">
        <v>393</v>
      </c>
      <c r="N170" s="98">
        <v>2</v>
      </c>
      <c r="O170" s="98">
        <v>9.6999999999999993</v>
      </c>
      <c r="P170" s="98">
        <f t="shared" si="4"/>
        <v>19.399999999999999</v>
      </c>
    </row>
    <row r="171" spans="1:16">
      <c r="A171" s="39" t="s">
        <v>317</v>
      </c>
      <c r="B171" s="39"/>
      <c r="C171" s="39"/>
      <c r="D171" s="40"/>
      <c r="E171" s="40"/>
      <c r="F171" s="40"/>
      <c r="G171" s="40"/>
      <c r="H171" s="43"/>
      <c r="I171" s="40"/>
      <c r="J171" s="40"/>
      <c r="L171" s="98" t="s">
        <v>317</v>
      </c>
      <c r="M171" s="98"/>
      <c r="N171" s="98"/>
      <c r="O171" s="98"/>
      <c r="P171" s="98" t="s">
        <v>392</v>
      </c>
    </row>
    <row r="172" spans="1:16">
      <c r="A172" s="39" t="s">
        <v>318</v>
      </c>
      <c r="B172" s="39">
        <v>1</v>
      </c>
      <c r="C172" s="39">
        <v>1.5</v>
      </c>
      <c r="D172" s="40">
        <f>B172*B106</f>
        <v>75.269146544881892</v>
      </c>
      <c r="E172" s="40">
        <f>C172*D106</f>
        <v>107.48102443228345</v>
      </c>
      <c r="F172" s="40">
        <f t="shared" ref="F172:F231" si="8">P172</f>
        <v>19.399999999999999</v>
      </c>
      <c r="G172" s="40">
        <f t="shared" si="5"/>
        <v>202.15017097716535</v>
      </c>
      <c r="H172" s="43">
        <v>20</v>
      </c>
      <c r="I172" s="40">
        <f t="shared" si="6"/>
        <v>40.430034195433066</v>
      </c>
      <c r="J172" s="40">
        <f t="shared" si="7"/>
        <v>242.58020517259843</v>
      </c>
      <c r="L172" s="98" t="s">
        <v>318</v>
      </c>
      <c r="M172" s="98" t="s">
        <v>393</v>
      </c>
      <c r="N172" s="98">
        <v>2</v>
      </c>
      <c r="O172" s="98">
        <v>9.6999999999999993</v>
      </c>
      <c r="P172" s="98">
        <f t="shared" si="4"/>
        <v>19.399999999999999</v>
      </c>
    </row>
    <row r="173" spans="1:16">
      <c r="A173" s="39" t="s">
        <v>319</v>
      </c>
      <c r="B173" s="39">
        <v>1</v>
      </c>
      <c r="C173" s="39">
        <v>1.5</v>
      </c>
      <c r="D173" s="40">
        <f>B173*B128</f>
        <v>75.27</v>
      </c>
      <c r="E173" s="40">
        <f>C173*C128</f>
        <v>107.47500000000001</v>
      </c>
      <c r="F173" s="40">
        <f t="shared" si="8"/>
        <v>9.6999999999999993</v>
      </c>
      <c r="G173" s="40">
        <f t="shared" si="5"/>
        <v>192.44499999999999</v>
      </c>
      <c r="H173" s="43">
        <v>20</v>
      </c>
      <c r="I173" s="40">
        <f t="shared" si="6"/>
        <v>38.488999999999997</v>
      </c>
      <c r="J173" s="40">
        <f t="shared" si="7"/>
        <v>230.934</v>
      </c>
      <c r="L173" s="98" t="s">
        <v>319</v>
      </c>
      <c r="M173" s="98" t="s">
        <v>393</v>
      </c>
      <c r="N173" s="98">
        <v>1</v>
      </c>
      <c r="O173" s="98">
        <v>9.6999999999999993</v>
      </c>
      <c r="P173" s="98">
        <f t="shared" si="4"/>
        <v>9.6999999999999993</v>
      </c>
    </row>
    <row r="174" spans="1:16">
      <c r="A174" s="39" t="s">
        <v>320</v>
      </c>
      <c r="B174" s="39">
        <v>2</v>
      </c>
      <c r="C174" s="39">
        <v>2.5</v>
      </c>
      <c r="D174" s="40">
        <f>B174*D173</f>
        <v>150.54</v>
      </c>
      <c r="E174" s="40">
        <f>C174*D106</f>
        <v>179.13504072047243</v>
      </c>
      <c r="F174" s="40">
        <f t="shared" si="8"/>
        <v>19.399999999999999</v>
      </c>
      <c r="G174" s="40">
        <f t="shared" si="5"/>
        <v>349.07504072047243</v>
      </c>
      <c r="H174" s="43">
        <v>20</v>
      </c>
      <c r="I174" s="40">
        <f t="shared" si="6"/>
        <v>69.815008144094477</v>
      </c>
      <c r="J174" s="40">
        <f t="shared" si="7"/>
        <v>418.89004886456689</v>
      </c>
      <c r="L174" s="98" t="s">
        <v>320</v>
      </c>
      <c r="M174" s="98" t="s">
        <v>393</v>
      </c>
      <c r="N174" s="98">
        <v>2</v>
      </c>
      <c r="O174" s="98">
        <v>9.6999999999999993</v>
      </c>
      <c r="P174" s="98">
        <f t="shared" si="4"/>
        <v>19.399999999999999</v>
      </c>
    </row>
    <row r="175" spans="1:16">
      <c r="A175" s="39" t="s">
        <v>321</v>
      </c>
      <c r="B175" s="39">
        <v>1</v>
      </c>
      <c r="C175" s="39">
        <v>1.5</v>
      </c>
      <c r="D175" s="40">
        <f>B175*B128</f>
        <v>75.27</v>
      </c>
      <c r="E175" s="40">
        <f>C175*C128</f>
        <v>107.47500000000001</v>
      </c>
      <c r="F175" s="40">
        <f t="shared" si="8"/>
        <v>19.399999999999999</v>
      </c>
      <c r="G175" s="40">
        <f t="shared" si="5"/>
        <v>202.14500000000001</v>
      </c>
      <c r="H175" s="43">
        <v>20</v>
      </c>
      <c r="I175" s="40">
        <f t="shared" si="6"/>
        <v>40.429000000000002</v>
      </c>
      <c r="J175" s="40">
        <f t="shared" si="7"/>
        <v>242.57400000000001</v>
      </c>
      <c r="L175" s="98" t="s">
        <v>321</v>
      </c>
      <c r="M175" s="98" t="s">
        <v>393</v>
      </c>
      <c r="N175" s="98">
        <v>2</v>
      </c>
      <c r="O175" s="98">
        <v>9.6999999999999993</v>
      </c>
      <c r="P175" s="98">
        <f t="shared" si="4"/>
        <v>19.399999999999999</v>
      </c>
    </row>
    <row r="176" spans="1:16">
      <c r="A176" s="39" t="s">
        <v>322</v>
      </c>
      <c r="B176" s="39">
        <v>1</v>
      </c>
      <c r="C176" s="39">
        <v>1.5</v>
      </c>
      <c r="D176" s="40">
        <f>B176*B128</f>
        <v>75.27</v>
      </c>
      <c r="E176" s="40">
        <f>C176*C128</f>
        <v>107.47500000000001</v>
      </c>
      <c r="F176" s="40">
        <f t="shared" si="8"/>
        <v>27.23</v>
      </c>
      <c r="G176" s="40">
        <f t="shared" si="5"/>
        <v>209.97499999999999</v>
      </c>
      <c r="H176" s="43">
        <v>20</v>
      </c>
      <c r="I176" s="40">
        <f t="shared" si="6"/>
        <v>41.994999999999997</v>
      </c>
      <c r="J176" s="40">
        <f t="shared" si="7"/>
        <v>251.97</v>
      </c>
      <c r="L176" s="98" t="s">
        <v>322</v>
      </c>
      <c r="M176" s="98" t="s">
        <v>391</v>
      </c>
      <c r="N176" s="98">
        <v>1</v>
      </c>
      <c r="O176" s="98">
        <v>27.23</v>
      </c>
      <c r="P176" s="98">
        <f t="shared" si="4"/>
        <v>27.23</v>
      </c>
    </row>
    <row r="177" spans="1:16">
      <c r="A177" s="39" t="s">
        <v>323</v>
      </c>
      <c r="B177" s="39">
        <v>1.5</v>
      </c>
      <c r="C177" s="39">
        <v>2.5</v>
      </c>
      <c r="D177" s="40">
        <f>B177*B128</f>
        <v>112.905</v>
      </c>
      <c r="E177" s="40">
        <f>D106*C177</f>
        <v>179.13504072047243</v>
      </c>
      <c r="F177" s="40">
        <f t="shared" si="8"/>
        <v>27.23</v>
      </c>
      <c r="G177" s="40">
        <f t="shared" si="5"/>
        <v>319.27004072047248</v>
      </c>
      <c r="H177" s="43">
        <v>20</v>
      </c>
      <c r="I177" s="40">
        <f t="shared" si="6"/>
        <v>63.854008144094493</v>
      </c>
      <c r="J177" s="40">
        <f t="shared" si="7"/>
        <v>383.12404886456699</v>
      </c>
      <c r="L177" s="98" t="s">
        <v>323</v>
      </c>
      <c r="M177" s="98" t="s">
        <v>391</v>
      </c>
      <c r="N177" s="98">
        <v>1</v>
      </c>
      <c r="O177" s="98">
        <v>27.23</v>
      </c>
      <c r="P177" s="98">
        <f t="shared" si="4"/>
        <v>27.23</v>
      </c>
    </row>
    <row r="178" spans="1:16">
      <c r="A178" s="39" t="s">
        <v>324</v>
      </c>
      <c r="B178" s="39">
        <v>1.5</v>
      </c>
      <c r="C178" s="39">
        <v>2.5</v>
      </c>
      <c r="D178" s="40">
        <f>B178*B128</f>
        <v>112.905</v>
      </c>
      <c r="E178" s="40">
        <f>D106*C178</f>
        <v>179.13504072047243</v>
      </c>
      <c r="F178" s="40">
        <f t="shared" si="8"/>
        <v>27.23</v>
      </c>
      <c r="G178" s="40">
        <f t="shared" si="5"/>
        <v>319.27004072047248</v>
      </c>
      <c r="H178" s="43">
        <v>20</v>
      </c>
      <c r="I178" s="40">
        <f t="shared" si="6"/>
        <v>63.854008144094493</v>
      </c>
      <c r="J178" s="40">
        <f t="shared" si="7"/>
        <v>383.12404886456699</v>
      </c>
      <c r="L178" s="98" t="s">
        <v>324</v>
      </c>
      <c r="M178" s="98" t="s">
        <v>391</v>
      </c>
      <c r="N178" s="98">
        <v>1</v>
      </c>
      <c r="O178" s="98">
        <v>27.23</v>
      </c>
      <c r="P178" s="98">
        <f t="shared" si="4"/>
        <v>27.23</v>
      </c>
    </row>
    <row r="179" spans="1:16">
      <c r="A179" s="39" t="s">
        <v>325</v>
      </c>
      <c r="B179" s="39">
        <v>1</v>
      </c>
      <c r="C179" s="39">
        <v>1.5</v>
      </c>
      <c r="D179" s="40">
        <f>B179*B106</f>
        <v>75.269146544881892</v>
      </c>
      <c r="E179" s="40">
        <f>C179*C128</f>
        <v>107.47500000000001</v>
      </c>
      <c r="F179" s="40">
        <f t="shared" si="8"/>
        <v>9.6999999999999993</v>
      </c>
      <c r="G179" s="40">
        <f t="shared" si="5"/>
        <v>192.4441465448819</v>
      </c>
      <c r="H179" s="43">
        <v>20</v>
      </c>
      <c r="I179" s="40">
        <f t="shared" si="6"/>
        <v>38.488829308976385</v>
      </c>
      <c r="J179" s="40">
        <f t="shared" si="7"/>
        <v>230.9329758538583</v>
      </c>
      <c r="L179" s="98" t="s">
        <v>325</v>
      </c>
      <c r="M179" s="98" t="s">
        <v>393</v>
      </c>
      <c r="N179" s="98">
        <v>1</v>
      </c>
      <c r="O179" s="98">
        <v>9.6999999999999993</v>
      </c>
      <c r="P179" s="98">
        <f t="shared" si="4"/>
        <v>9.6999999999999993</v>
      </c>
    </row>
    <row r="180" spans="1:16">
      <c r="A180" s="39" t="s">
        <v>326</v>
      </c>
      <c r="B180" s="39">
        <v>1.5</v>
      </c>
      <c r="C180" s="39">
        <v>2</v>
      </c>
      <c r="D180" s="40">
        <f>B180*B128</f>
        <v>112.905</v>
      </c>
      <c r="E180" s="40">
        <f>C180*C128</f>
        <v>143.30000000000001</v>
      </c>
      <c r="F180" s="40">
        <f t="shared" si="8"/>
        <v>9.6999999999999993</v>
      </c>
      <c r="G180" s="40">
        <f t="shared" si="5"/>
        <v>265.90500000000003</v>
      </c>
      <c r="H180" s="43">
        <v>20</v>
      </c>
      <c r="I180" s="40">
        <f t="shared" si="6"/>
        <v>53.181000000000004</v>
      </c>
      <c r="J180" s="40">
        <f t="shared" si="7"/>
        <v>319.08600000000001</v>
      </c>
      <c r="L180" s="98" t="s">
        <v>326</v>
      </c>
      <c r="M180" s="98" t="s">
        <v>393</v>
      </c>
      <c r="N180" s="98">
        <v>1</v>
      </c>
      <c r="O180" s="98">
        <v>9.6999999999999993</v>
      </c>
      <c r="P180" s="98">
        <f t="shared" si="4"/>
        <v>9.6999999999999993</v>
      </c>
    </row>
    <row r="181" spans="1:16">
      <c r="A181" s="39" t="s">
        <v>327</v>
      </c>
      <c r="B181" s="39">
        <v>1</v>
      </c>
      <c r="C181" s="39">
        <v>1.5</v>
      </c>
      <c r="D181" s="40">
        <f>B181*B128</f>
        <v>75.27</v>
      </c>
      <c r="E181" s="40">
        <f>C181*C128</f>
        <v>107.47500000000001</v>
      </c>
      <c r="F181" s="40">
        <f t="shared" si="8"/>
        <v>54.46</v>
      </c>
      <c r="G181" s="40">
        <f t="shared" si="5"/>
        <v>237.20500000000001</v>
      </c>
      <c r="H181" s="43">
        <v>20</v>
      </c>
      <c r="I181" s="40">
        <f t="shared" si="6"/>
        <v>47.441000000000003</v>
      </c>
      <c r="J181" s="40">
        <f t="shared" si="7"/>
        <v>284.64600000000002</v>
      </c>
      <c r="L181" s="98" t="s">
        <v>327</v>
      </c>
      <c r="M181" s="98" t="s">
        <v>391</v>
      </c>
      <c r="N181" s="98">
        <v>2</v>
      </c>
      <c r="O181" s="98">
        <v>27.23</v>
      </c>
      <c r="P181" s="98">
        <f t="shared" si="4"/>
        <v>54.46</v>
      </c>
    </row>
    <row r="182" spans="1:16">
      <c r="A182" s="39" t="s">
        <v>328</v>
      </c>
      <c r="B182" s="39">
        <v>2</v>
      </c>
      <c r="C182" s="39">
        <v>2.5</v>
      </c>
      <c r="D182" s="40">
        <f>B182*D181</f>
        <v>150.54</v>
      </c>
      <c r="E182" s="40">
        <f>C182*D106</f>
        <v>179.13504072047243</v>
      </c>
      <c r="F182" s="40">
        <f t="shared" si="8"/>
        <v>19.399999999999999</v>
      </c>
      <c r="G182" s="40">
        <f t="shared" si="5"/>
        <v>349.07504072047243</v>
      </c>
      <c r="H182" s="43">
        <v>20</v>
      </c>
      <c r="I182" s="40">
        <f t="shared" si="6"/>
        <v>69.815008144094477</v>
      </c>
      <c r="J182" s="40">
        <f t="shared" si="7"/>
        <v>418.89004886456689</v>
      </c>
      <c r="L182" s="98" t="s">
        <v>328</v>
      </c>
      <c r="M182" s="98" t="s">
        <v>393</v>
      </c>
      <c r="N182" s="98">
        <v>2</v>
      </c>
      <c r="O182" s="98">
        <v>9.6999999999999993</v>
      </c>
      <c r="P182" s="98">
        <f t="shared" si="4"/>
        <v>19.399999999999999</v>
      </c>
    </row>
    <row r="183" spans="1:16">
      <c r="A183" s="39" t="s">
        <v>329</v>
      </c>
      <c r="B183" s="39">
        <v>1</v>
      </c>
      <c r="C183" s="39">
        <v>1.5</v>
      </c>
      <c r="D183" s="40">
        <f>B183*B128</f>
        <v>75.27</v>
      </c>
      <c r="E183" s="40">
        <f>C183*C128</f>
        <v>107.47500000000001</v>
      </c>
      <c r="F183" s="40">
        <f t="shared" si="8"/>
        <v>19.399999999999999</v>
      </c>
      <c r="G183" s="40">
        <f t="shared" si="5"/>
        <v>202.14500000000001</v>
      </c>
      <c r="H183" s="43">
        <v>20</v>
      </c>
      <c r="I183" s="40">
        <f t="shared" si="6"/>
        <v>40.429000000000002</v>
      </c>
      <c r="J183" s="40">
        <f t="shared" si="7"/>
        <v>242.57400000000001</v>
      </c>
      <c r="L183" s="98" t="s">
        <v>329</v>
      </c>
      <c r="M183" s="98" t="s">
        <v>393</v>
      </c>
      <c r="N183" s="98">
        <v>2</v>
      </c>
      <c r="O183" s="98">
        <v>9.6999999999999993</v>
      </c>
      <c r="P183" s="98">
        <f t="shared" si="4"/>
        <v>19.399999999999999</v>
      </c>
    </row>
    <row r="184" spans="1:16">
      <c r="A184" s="39" t="s">
        <v>330</v>
      </c>
      <c r="B184" s="39"/>
      <c r="C184" s="39"/>
      <c r="D184" s="40"/>
      <c r="E184" s="40"/>
      <c r="F184" s="40"/>
      <c r="G184" s="40"/>
      <c r="H184" s="43"/>
      <c r="I184" s="40"/>
      <c r="J184" s="40"/>
      <c r="L184" s="98" t="s">
        <v>330</v>
      </c>
      <c r="M184" s="98"/>
      <c r="N184" s="98"/>
      <c r="O184" s="98"/>
      <c r="P184" s="98" t="s">
        <v>392</v>
      </c>
    </row>
    <row r="185" spans="1:16">
      <c r="A185" s="39" t="s">
        <v>331</v>
      </c>
      <c r="B185" s="39">
        <v>1</v>
      </c>
      <c r="C185" s="39">
        <v>1.5</v>
      </c>
      <c r="D185" s="40">
        <f>B185*B128</f>
        <v>75.27</v>
      </c>
      <c r="E185" s="40">
        <f>C185*C128</f>
        <v>107.47500000000001</v>
      </c>
      <c r="F185" s="40">
        <f t="shared" si="8"/>
        <v>27.23</v>
      </c>
      <c r="G185" s="40">
        <f t="shared" si="5"/>
        <v>209.97499999999999</v>
      </c>
      <c r="H185" s="43">
        <v>20</v>
      </c>
      <c r="I185" s="40">
        <f t="shared" si="6"/>
        <v>41.994999999999997</v>
      </c>
      <c r="J185" s="40">
        <f t="shared" si="7"/>
        <v>251.97</v>
      </c>
      <c r="L185" s="98" t="s">
        <v>331</v>
      </c>
      <c r="M185" s="98" t="s">
        <v>391</v>
      </c>
      <c r="N185" s="98">
        <v>1</v>
      </c>
      <c r="O185" s="98">
        <v>27.23</v>
      </c>
      <c r="P185" s="98">
        <f t="shared" si="4"/>
        <v>27.23</v>
      </c>
    </row>
    <row r="186" spans="1:16">
      <c r="A186" s="39" t="s">
        <v>332</v>
      </c>
      <c r="B186" s="39">
        <v>1.5</v>
      </c>
      <c r="C186" s="39">
        <v>2</v>
      </c>
      <c r="D186" s="40">
        <f>B186*B106</f>
        <v>112.90371981732284</v>
      </c>
      <c r="E186" s="40">
        <f>C186*D106</f>
        <v>143.30803257637794</v>
      </c>
      <c r="F186" s="40">
        <f t="shared" si="8"/>
        <v>27.23</v>
      </c>
      <c r="G186" s="40">
        <f t="shared" si="5"/>
        <v>283.44175239370077</v>
      </c>
      <c r="H186" s="43">
        <v>20</v>
      </c>
      <c r="I186" s="40">
        <f t="shared" si="6"/>
        <v>56.688350478740155</v>
      </c>
      <c r="J186" s="40">
        <f t="shared" si="7"/>
        <v>340.13010287244094</v>
      </c>
      <c r="L186" s="98" t="s">
        <v>332</v>
      </c>
      <c r="M186" s="98" t="s">
        <v>391</v>
      </c>
      <c r="N186" s="98">
        <v>1</v>
      </c>
      <c r="O186" s="98">
        <v>27.23</v>
      </c>
      <c r="P186" s="98">
        <f t="shared" si="4"/>
        <v>27.23</v>
      </c>
    </row>
    <row r="187" spans="1:16">
      <c r="A187" s="39" t="s">
        <v>333</v>
      </c>
      <c r="B187" s="39">
        <v>2</v>
      </c>
      <c r="C187" s="39">
        <v>2.5</v>
      </c>
      <c r="D187" s="40">
        <f>B187*B128</f>
        <v>150.54</v>
      </c>
      <c r="E187" s="40">
        <f>C187*C128</f>
        <v>179.125</v>
      </c>
      <c r="F187" s="40">
        <f t="shared" si="8"/>
        <v>19.399999999999999</v>
      </c>
      <c r="G187" s="40">
        <f t="shared" si="5"/>
        <v>349.06499999999994</v>
      </c>
      <c r="H187" s="43">
        <v>20</v>
      </c>
      <c r="I187" s="40">
        <f t="shared" si="6"/>
        <v>69.812999999999988</v>
      </c>
      <c r="J187" s="40">
        <f t="shared" si="7"/>
        <v>418.87799999999993</v>
      </c>
      <c r="L187" s="98" t="s">
        <v>333</v>
      </c>
      <c r="M187" s="98" t="s">
        <v>393</v>
      </c>
      <c r="N187" s="98">
        <v>2</v>
      </c>
      <c r="O187" s="98">
        <v>9.6999999999999993</v>
      </c>
      <c r="P187" s="98">
        <f t="shared" si="4"/>
        <v>19.399999999999999</v>
      </c>
    </row>
    <row r="188" spans="1:16">
      <c r="A188" s="39" t="s">
        <v>334</v>
      </c>
      <c r="B188" s="39"/>
      <c r="C188" s="39"/>
      <c r="D188" s="40"/>
      <c r="E188" s="40"/>
      <c r="F188" s="40"/>
      <c r="G188" s="40"/>
      <c r="H188" s="43"/>
      <c r="I188" s="40"/>
      <c r="J188" s="40"/>
      <c r="L188" s="98" t="s">
        <v>334</v>
      </c>
      <c r="M188" s="98"/>
      <c r="N188" s="98"/>
      <c r="O188" s="98"/>
      <c r="P188" s="98" t="s">
        <v>392</v>
      </c>
    </row>
    <row r="189" spans="1:16">
      <c r="A189" s="39" t="s">
        <v>335</v>
      </c>
      <c r="B189" s="39">
        <v>1.5</v>
      </c>
      <c r="C189" s="39">
        <v>2</v>
      </c>
      <c r="D189" s="40">
        <f>B189*B128</f>
        <v>112.905</v>
      </c>
      <c r="E189" s="40">
        <f>C189*C128</f>
        <v>143.30000000000001</v>
      </c>
      <c r="F189" s="40">
        <f t="shared" si="8"/>
        <v>16.28</v>
      </c>
      <c r="G189" s="40">
        <f t="shared" si="5"/>
        <v>272.48500000000001</v>
      </c>
      <c r="H189" s="43">
        <v>20</v>
      </c>
      <c r="I189" s="40">
        <f t="shared" si="6"/>
        <v>54.497000000000007</v>
      </c>
      <c r="J189" s="40">
        <f t="shared" si="7"/>
        <v>326.98200000000003</v>
      </c>
      <c r="L189" s="98" t="s">
        <v>335</v>
      </c>
      <c r="M189" s="98" t="s">
        <v>394</v>
      </c>
      <c r="N189" s="98">
        <v>1</v>
      </c>
      <c r="O189" s="98">
        <v>16.28</v>
      </c>
      <c r="P189" s="98">
        <f t="shared" si="4"/>
        <v>16.28</v>
      </c>
    </row>
    <row r="190" spans="1:16">
      <c r="A190" s="39" t="s">
        <v>336</v>
      </c>
      <c r="B190" s="39"/>
      <c r="C190" s="39"/>
      <c r="D190" s="40"/>
      <c r="E190" s="40"/>
      <c r="F190" s="40"/>
      <c r="G190" s="40"/>
      <c r="H190" s="43"/>
      <c r="I190" s="40"/>
      <c r="J190" s="40"/>
      <c r="L190" s="98" t="s">
        <v>336</v>
      </c>
      <c r="M190" s="98"/>
      <c r="N190" s="98"/>
      <c r="O190" s="98"/>
      <c r="P190" s="98" t="s">
        <v>392</v>
      </c>
    </row>
    <row r="191" spans="1:16">
      <c r="A191" s="39" t="s">
        <v>337</v>
      </c>
      <c r="B191" s="39">
        <v>1.5</v>
      </c>
      <c r="C191" s="39">
        <v>2</v>
      </c>
      <c r="D191" s="40">
        <f>B191*B128</f>
        <v>112.905</v>
      </c>
      <c r="E191" s="40">
        <f>C191*C128</f>
        <v>143.30000000000001</v>
      </c>
      <c r="F191" s="40">
        <f t="shared" si="8"/>
        <v>5.17</v>
      </c>
      <c r="G191" s="40">
        <f t="shared" si="5"/>
        <v>261.37500000000006</v>
      </c>
      <c r="H191" s="43">
        <v>20</v>
      </c>
      <c r="I191" s="40">
        <f t="shared" si="6"/>
        <v>52.275000000000006</v>
      </c>
      <c r="J191" s="40">
        <f t="shared" si="7"/>
        <v>313.65000000000009</v>
      </c>
      <c r="L191" s="98" t="s">
        <v>337</v>
      </c>
      <c r="M191" s="98" t="s">
        <v>395</v>
      </c>
      <c r="N191" s="98">
        <v>1</v>
      </c>
      <c r="O191" s="98">
        <v>5.17</v>
      </c>
      <c r="P191" s="98">
        <f t="shared" si="4"/>
        <v>5.17</v>
      </c>
    </row>
    <row r="192" spans="1:16">
      <c r="A192" s="39" t="s">
        <v>338</v>
      </c>
      <c r="B192" s="39"/>
      <c r="C192" s="39"/>
      <c r="D192" s="40"/>
      <c r="E192" s="40"/>
      <c r="F192" s="40"/>
      <c r="G192" s="40"/>
      <c r="H192" s="43"/>
      <c r="I192" s="40"/>
      <c r="J192" s="40"/>
      <c r="L192" s="98" t="s">
        <v>338</v>
      </c>
      <c r="M192" s="98"/>
      <c r="N192" s="98"/>
      <c r="O192" s="98"/>
      <c r="P192" s="98" t="s">
        <v>392</v>
      </c>
    </row>
    <row r="193" spans="1:16">
      <c r="A193" s="39" t="s">
        <v>339</v>
      </c>
      <c r="B193" s="39">
        <v>1.5</v>
      </c>
      <c r="C193" s="39">
        <v>2</v>
      </c>
      <c r="D193" s="40">
        <v>31.11</v>
      </c>
      <c r="E193" s="40">
        <f>C193*C128</f>
        <v>143.30000000000001</v>
      </c>
      <c r="F193" s="40">
        <f t="shared" si="8"/>
        <v>19.399999999999999</v>
      </c>
      <c r="G193" s="40">
        <f t="shared" si="5"/>
        <v>193.81000000000003</v>
      </c>
      <c r="H193" s="43">
        <v>20</v>
      </c>
      <c r="I193" s="40">
        <f t="shared" si="6"/>
        <v>38.762000000000008</v>
      </c>
      <c r="J193" s="40">
        <f t="shared" si="7"/>
        <v>232.57200000000003</v>
      </c>
      <c r="L193" s="98" t="s">
        <v>339</v>
      </c>
      <c r="M193" s="98" t="s">
        <v>393</v>
      </c>
      <c r="N193" s="98">
        <v>2</v>
      </c>
      <c r="O193" s="98">
        <v>9.6999999999999993</v>
      </c>
      <c r="P193" s="98">
        <f t="shared" si="4"/>
        <v>19.399999999999999</v>
      </c>
    </row>
    <row r="194" spans="1:16">
      <c r="A194" s="39" t="s">
        <v>340</v>
      </c>
      <c r="B194" s="39">
        <v>1</v>
      </c>
      <c r="C194" s="39">
        <v>2</v>
      </c>
      <c r="D194" s="40">
        <f>B106*B194</f>
        <v>75.269146544881892</v>
      </c>
      <c r="E194" s="40">
        <f>C194*C128</f>
        <v>143.30000000000001</v>
      </c>
      <c r="F194" s="40">
        <f t="shared" si="8"/>
        <v>32.56</v>
      </c>
      <c r="G194" s="40">
        <f t="shared" si="5"/>
        <v>251.12914654488191</v>
      </c>
      <c r="H194" s="43">
        <v>20</v>
      </c>
      <c r="I194" s="40">
        <f t="shared" si="6"/>
        <v>50.22582930897638</v>
      </c>
      <c r="J194" s="40">
        <f t="shared" si="7"/>
        <v>301.35497585385826</v>
      </c>
      <c r="L194" s="98" t="s">
        <v>340</v>
      </c>
      <c r="M194" s="98" t="s">
        <v>394</v>
      </c>
      <c r="N194" s="98">
        <v>2</v>
      </c>
      <c r="O194" s="98">
        <v>16.28</v>
      </c>
      <c r="P194" s="98">
        <f t="shared" si="4"/>
        <v>32.56</v>
      </c>
    </row>
    <row r="195" spans="1:16">
      <c r="A195" s="39" t="s">
        <v>341</v>
      </c>
      <c r="B195" s="39">
        <v>1</v>
      </c>
      <c r="C195" s="39">
        <v>1.5</v>
      </c>
      <c r="D195" s="40">
        <f>B106*B195</f>
        <v>75.269146544881892</v>
      </c>
      <c r="E195" s="40">
        <f>C195*C128</f>
        <v>107.47500000000001</v>
      </c>
      <c r="F195" s="40">
        <f t="shared" si="8"/>
        <v>10.34</v>
      </c>
      <c r="G195" s="40">
        <f t="shared" si="5"/>
        <v>193.08414654488192</v>
      </c>
      <c r="H195" s="43">
        <v>20</v>
      </c>
      <c r="I195" s="40">
        <f t="shared" si="6"/>
        <v>38.616829308976385</v>
      </c>
      <c r="J195" s="40">
        <f t="shared" si="7"/>
        <v>231.7009758538583</v>
      </c>
      <c r="L195" s="98" t="s">
        <v>341</v>
      </c>
      <c r="M195" s="98" t="s">
        <v>395</v>
      </c>
      <c r="N195" s="98">
        <v>2</v>
      </c>
      <c r="O195" s="98">
        <v>5.17</v>
      </c>
      <c r="P195" s="98">
        <f t="shared" si="4"/>
        <v>10.34</v>
      </c>
    </row>
    <row r="196" spans="1:16">
      <c r="A196" s="39" t="s">
        <v>342</v>
      </c>
      <c r="B196" s="39">
        <v>1</v>
      </c>
      <c r="C196" s="39">
        <v>1.5</v>
      </c>
      <c r="D196" s="40">
        <f>B196*B106</f>
        <v>75.269146544881892</v>
      </c>
      <c r="E196" s="40">
        <v>26.66</v>
      </c>
      <c r="F196" s="40">
        <f t="shared" si="8"/>
        <v>10.34</v>
      </c>
      <c r="G196" s="40">
        <f t="shared" si="5"/>
        <v>112.26914654488189</v>
      </c>
      <c r="H196" s="43">
        <v>20</v>
      </c>
      <c r="I196" s="40">
        <f t="shared" si="6"/>
        <v>22.453829308976378</v>
      </c>
      <c r="J196" s="40">
        <f t="shared" si="7"/>
        <v>134.72297585385826</v>
      </c>
      <c r="L196" s="98" t="s">
        <v>342</v>
      </c>
      <c r="M196" s="98" t="s">
        <v>395</v>
      </c>
      <c r="N196" s="98">
        <v>2</v>
      </c>
      <c r="O196" s="98">
        <v>5.17</v>
      </c>
      <c r="P196" s="98">
        <f t="shared" ref="P196:P236" si="9">N196*O196</f>
        <v>10.34</v>
      </c>
    </row>
    <row r="197" spans="1:16">
      <c r="A197" s="39" t="s">
        <v>343</v>
      </c>
      <c r="B197" s="39">
        <v>1</v>
      </c>
      <c r="C197" s="39">
        <v>2</v>
      </c>
      <c r="D197" s="40">
        <f>B197*B106</f>
        <v>75.269146544881892</v>
      </c>
      <c r="E197" s="40">
        <f>C197*C128</f>
        <v>143.30000000000001</v>
      </c>
      <c r="F197" s="40">
        <f t="shared" si="8"/>
        <v>19.399999999999999</v>
      </c>
      <c r="G197" s="40">
        <f t="shared" si="5"/>
        <v>237.96914654488191</v>
      </c>
      <c r="H197" s="43">
        <v>20</v>
      </c>
      <c r="I197" s="40">
        <f t="shared" si="6"/>
        <v>47.593829308976382</v>
      </c>
      <c r="J197" s="40">
        <f t="shared" si="7"/>
        <v>285.56297585385829</v>
      </c>
      <c r="L197" s="98" t="s">
        <v>343</v>
      </c>
      <c r="M197" s="98" t="s">
        <v>393</v>
      </c>
      <c r="N197" s="98">
        <v>2</v>
      </c>
      <c r="O197" s="98">
        <v>9.6999999999999993</v>
      </c>
      <c r="P197" s="98">
        <f t="shared" si="9"/>
        <v>19.399999999999999</v>
      </c>
    </row>
    <row r="198" spans="1:16">
      <c r="A198" s="39" t="s">
        <v>344</v>
      </c>
      <c r="B198" s="39"/>
      <c r="C198" s="39"/>
      <c r="D198" s="40"/>
      <c r="E198" s="40"/>
      <c r="F198" s="40"/>
      <c r="G198" s="40"/>
      <c r="H198" s="43"/>
      <c r="I198" s="40"/>
      <c r="J198" s="40"/>
      <c r="L198" s="98" t="s">
        <v>344</v>
      </c>
      <c r="M198" s="98"/>
      <c r="N198" s="98"/>
      <c r="O198" s="98"/>
      <c r="P198" s="98" t="s">
        <v>392</v>
      </c>
    </row>
    <row r="199" spans="1:16">
      <c r="A199" s="39" t="s">
        <v>345</v>
      </c>
      <c r="B199" s="39">
        <v>1</v>
      </c>
      <c r="C199" s="39">
        <v>1.5</v>
      </c>
      <c r="D199" s="40">
        <f>B199*B128</f>
        <v>75.27</v>
      </c>
      <c r="E199" s="40">
        <f>C199*C128</f>
        <v>107.47500000000001</v>
      </c>
      <c r="F199" s="40">
        <f t="shared" si="8"/>
        <v>10.34</v>
      </c>
      <c r="G199" s="40">
        <f t="shared" si="5"/>
        <v>193.08500000000001</v>
      </c>
      <c r="H199" s="43">
        <v>20</v>
      </c>
      <c r="I199" s="40">
        <f t="shared" si="6"/>
        <v>38.617000000000004</v>
      </c>
      <c r="J199" s="40">
        <f t="shared" si="7"/>
        <v>231.702</v>
      </c>
      <c r="L199" s="98" t="s">
        <v>345</v>
      </c>
      <c r="M199" s="98" t="s">
        <v>395</v>
      </c>
      <c r="N199" s="98">
        <v>2</v>
      </c>
      <c r="O199" s="98">
        <v>5.17</v>
      </c>
      <c r="P199" s="98">
        <f t="shared" si="9"/>
        <v>10.34</v>
      </c>
    </row>
    <row r="200" spans="1:16">
      <c r="A200" s="39" t="s">
        <v>346</v>
      </c>
      <c r="B200" s="39"/>
      <c r="C200" s="39"/>
      <c r="D200" s="40"/>
      <c r="E200" s="40"/>
      <c r="F200" s="40"/>
      <c r="G200" s="40"/>
      <c r="H200" s="43"/>
      <c r="I200" s="40"/>
      <c r="J200" s="40"/>
      <c r="L200" s="98" t="s">
        <v>346</v>
      </c>
      <c r="M200" s="98"/>
      <c r="N200" s="98"/>
      <c r="O200" s="98"/>
      <c r="P200" s="98" t="s">
        <v>392</v>
      </c>
    </row>
    <row r="201" spans="1:16">
      <c r="A201" s="39" t="s">
        <v>347</v>
      </c>
      <c r="B201" s="39">
        <v>1</v>
      </c>
      <c r="C201" s="39">
        <v>2</v>
      </c>
      <c r="D201" s="40">
        <f>B201*B128</f>
        <v>75.27</v>
      </c>
      <c r="E201" s="40">
        <f>C201*C128</f>
        <v>143.30000000000001</v>
      </c>
      <c r="F201" s="40">
        <f t="shared" si="8"/>
        <v>16.28</v>
      </c>
      <c r="G201" s="40">
        <f t="shared" si="5"/>
        <v>234.85</v>
      </c>
      <c r="H201" s="43">
        <v>20</v>
      </c>
      <c r="I201" s="40">
        <f t="shared" si="6"/>
        <v>46.97</v>
      </c>
      <c r="J201" s="40">
        <f t="shared" si="7"/>
        <v>281.82</v>
      </c>
      <c r="L201" s="98" t="s">
        <v>347</v>
      </c>
      <c r="M201" s="98" t="s">
        <v>394</v>
      </c>
      <c r="N201" s="98">
        <v>1</v>
      </c>
      <c r="O201" s="98">
        <v>16.28</v>
      </c>
      <c r="P201" s="98">
        <f t="shared" si="9"/>
        <v>16.28</v>
      </c>
    </row>
    <row r="202" spans="1:16">
      <c r="A202" s="39" t="s">
        <v>348</v>
      </c>
      <c r="B202" s="39">
        <v>1.5</v>
      </c>
      <c r="C202" s="39">
        <v>2</v>
      </c>
      <c r="D202" s="40">
        <f>B202*B128</f>
        <v>112.905</v>
      </c>
      <c r="E202" s="40">
        <f>C202*C128</f>
        <v>143.30000000000001</v>
      </c>
      <c r="F202" s="40">
        <f t="shared" si="8"/>
        <v>16.28</v>
      </c>
      <c r="G202" s="40">
        <f t="shared" si="5"/>
        <v>272.48500000000001</v>
      </c>
      <c r="H202" s="43">
        <v>20</v>
      </c>
      <c r="I202" s="40">
        <f t="shared" si="6"/>
        <v>54.497000000000007</v>
      </c>
      <c r="J202" s="40">
        <f t="shared" si="7"/>
        <v>326.98200000000003</v>
      </c>
      <c r="L202" s="98" t="s">
        <v>348</v>
      </c>
      <c r="M202" s="98" t="s">
        <v>394</v>
      </c>
      <c r="N202" s="98">
        <v>1</v>
      </c>
      <c r="O202" s="98">
        <v>16.28</v>
      </c>
      <c r="P202" s="98">
        <f t="shared" si="9"/>
        <v>16.28</v>
      </c>
    </row>
    <row r="203" spans="1:16">
      <c r="A203" s="39" t="s">
        <v>349</v>
      </c>
      <c r="B203" s="39"/>
      <c r="C203" s="39"/>
      <c r="D203" s="40"/>
      <c r="E203" s="40"/>
      <c r="F203" s="40"/>
      <c r="G203" s="40"/>
      <c r="H203" s="43"/>
      <c r="I203" s="40"/>
      <c r="J203" s="40"/>
      <c r="L203" s="98" t="s">
        <v>349</v>
      </c>
      <c r="M203" s="98"/>
      <c r="N203" s="98"/>
      <c r="O203" s="98"/>
      <c r="P203" s="98" t="s">
        <v>392</v>
      </c>
    </row>
    <row r="204" spans="1:16">
      <c r="A204" s="39" t="s">
        <v>350</v>
      </c>
      <c r="B204" s="39">
        <v>2</v>
      </c>
      <c r="C204" s="39">
        <v>2.5</v>
      </c>
      <c r="D204" s="40">
        <f>B204*B128</f>
        <v>150.54</v>
      </c>
      <c r="E204" s="40">
        <f>C204*C128</f>
        <v>179.125</v>
      </c>
      <c r="F204" s="40">
        <f t="shared" si="8"/>
        <v>32.56</v>
      </c>
      <c r="G204" s="40">
        <f t="shared" si="5"/>
        <v>362.22499999999997</v>
      </c>
      <c r="H204" s="43">
        <v>20</v>
      </c>
      <c r="I204" s="40">
        <f t="shared" si="6"/>
        <v>72.444999999999993</v>
      </c>
      <c r="J204" s="40">
        <f t="shared" si="7"/>
        <v>434.66999999999996</v>
      </c>
      <c r="L204" s="98" t="s">
        <v>350</v>
      </c>
      <c r="M204" s="98" t="s">
        <v>394</v>
      </c>
      <c r="N204" s="98">
        <v>2</v>
      </c>
      <c r="O204" s="98">
        <v>16.28</v>
      </c>
      <c r="P204" s="98">
        <f t="shared" si="9"/>
        <v>32.56</v>
      </c>
    </row>
    <row r="205" spans="1:16">
      <c r="A205" s="39" t="s">
        <v>351</v>
      </c>
      <c r="B205" s="39">
        <v>2</v>
      </c>
      <c r="C205" s="39">
        <v>2.5</v>
      </c>
      <c r="D205" s="40">
        <f>B205*B128</f>
        <v>150.54</v>
      </c>
      <c r="E205" s="40">
        <f>C205*C128</f>
        <v>179.125</v>
      </c>
      <c r="F205" s="40">
        <f t="shared" si="8"/>
        <v>19.399999999999999</v>
      </c>
      <c r="G205" s="40">
        <f t="shared" si="5"/>
        <v>349.06499999999994</v>
      </c>
      <c r="H205" s="43">
        <v>20</v>
      </c>
      <c r="I205" s="40">
        <f t="shared" si="6"/>
        <v>69.812999999999988</v>
      </c>
      <c r="J205" s="40">
        <f t="shared" si="7"/>
        <v>418.87799999999993</v>
      </c>
      <c r="L205" s="98" t="s">
        <v>351</v>
      </c>
      <c r="M205" s="98" t="s">
        <v>393</v>
      </c>
      <c r="N205" s="98">
        <v>2</v>
      </c>
      <c r="O205" s="98">
        <v>9.6999999999999993</v>
      </c>
      <c r="P205" s="98">
        <f t="shared" si="9"/>
        <v>19.399999999999999</v>
      </c>
    </row>
    <row r="206" spans="1:16">
      <c r="A206" s="39" t="s">
        <v>352</v>
      </c>
      <c r="B206" s="39">
        <v>1</v>
      </c>
      <c r="C206" s="39">
        <v>1.5</v>
      </c>
      <c r="D206" s="40">
        <f>B206*B128</f>
        <v>75.27</v>
      </c>
      <c r="E206" s="40">
        <f>C206*C128</f>
        <v>107.47500000000001</v>
      </c>
      <c r="F206" s="40">
        <f t="shared" si="8"/>
        <v>32.56</v>
      </c>
      <c r="G206" s="40">
        <f t="shared" si="5"/>
        <v>215.30500000000001</v>
      </c>
      <c r="H206" s="43">
        <v>20</v>
      </c>
      <c r="I206" s="40">
        <f t="shared" si="6"/>
        <v>43.061000000000007</v>
      </c>
      <c r="J206" s="40">
        <f t="shared" si="7"/>
        <v>258.36599999999999</v>
      </c>
      <c r="L206" s="98" t="s">
        <v>352</v>
      </c>
      <c r="M206" s="98" t="s">
        <v>394</v>
      </c>
      <c r="N206" s="98">
        <v>2</v>
      </c>
      <c r="O206" s="98">
        <v>16.28</v>
      </c>
      <c r="P206" s="98">
        <f t="shared" si="9"/>
        <v>32.56</v>
      </c>
    </row>
    <row r="207" spans="1:16">
      <c r="A207" s="39" t="s">
        <v>353</v>
      </c>
      <c r="B207" s="39">
        <v>1</v>
      </c>
      <c r="C207" s="39">
        <v>1.5</v>
      </c>
      <c r="D207" s="40">
        <f>B207*B128</f>
        <v>75.27</v>
      </c>
      <c r="E207" s="40">
        <f>C207*C128</f>
        <v>107.47500000000001</v>
      </c>
      <c r="F207" s="40">
        <f t="shared" si="8"/>
        <v>19.399999999999999</v>
      </c>
      <c r="G207" s="40">
        <f t="shared" si="5"/>
        <v>202.14500000000001</v>
      </c>
      <c r="H207" s="43">
        <v>20</v>
      </c>
      <c r="I207" s="40">
        <f t="shared" si="6"/>
        <v>40.429000000000002</v>
      </c>
      <c r="J207" s="40">
        <f t="shared" si="7"/>
        <v>242.57400000000001</v>
      </c>
      <c r="L207" s="98" t="s">
        <v>353</v>
      </c>
      <c r="M207" s="98" t="s">
        <v>393</v>
      </c>
      <c r="N207" s="98">
        <v>2</v>
      </c>
      <c r="O207" s="98">
        <v>9.6999999999999993</v>
      </c>
      <c r="P207" s="98">
        <f t="shared" si="9"/>
        <v>19.399999999999999</v>
      </c>
    </row>
    <row r="208" spans="1:16">
      <c r="A208" s="39" t="s">
        <v>354</v>
      </c>
      <c r="B208" s="39"/>
      <c r="C208" s="39"/>
      <c r="D208" s="40"/>
      <c r="E208" s="40"/>
      <c r="F208" s="40"/>
      <c r="G208" s="40"/>
      <c r="H208" s="43"/>
      <c r="I208" s="40"/>
      <c r="J208" s="40"/>
      <c r="L208" s="98" t="s">
        <v>354</v>
      </c>
      <c r="M208" s="98"/>
      <c r="N208" s="98"/>
      <c r="O208" s="98"/>
      <c r="P208" s="98" t="s">
        <v>392</v>
      </c>
    </row>
    <row r="209" spans="1:16">
      <c r="A209" s="39" t="s">
        <v>355</v>
      </c>
      <c r="B209" s="39">
        <v>1</v>
      </c>
      <c r="C209" s="39">
        <v>1.5</v>
      </c>
      <c r="D209" s="40">
        <f>B209*B106</f>
        <v>75.269146544881892</v>
      </c>
      <c r="E209" s="40">
        <f>D106*C209</f>
        <v>107.48102443228345</v>
      </c>
      <c r="F209" s="40">
        <f t="shared" si="8"/>
        <v>16.28</v>
      </c>
      <c r="G209" s="40">
        <f t="shared" si="5"/>
        <v>199.03017097716534</v>
      </c>
      <c r="H209" s="43">
        <v>20</v>
      </c>
      <c r="I209" s="40">
        <f t="shared" si="6"/>
        <v>39.806034195433064</v>
      </c>
      <c r="J209" s="40">
        <f t="shared" si="7"/>
        <v>238.8362051725984</v>
      </c>
      <c r="L209" s="98" t="s">
        <v>355</v>
      </c>
      <c r="M209" s="98" t="s">
        <v>394</v>
      </c>
      <c r="N209" s="98">
        <v>1</v>
      </c>
      <c r="O209" s="98">
        <v>16.28</v>
      </c>
      <c r="P209" s="98">
        <f t="shared" si="9"/>
        <v>16.28</v>
      </c>
    </row>
    <row r="210" spans="1:16">
      <c r="A210" s="39" t="s">
        <v>356</v>
      </c>
      <c r="B210" s="39">
        <v>1</v>
      </c>
      <c r="C210" s="39">
        <v>1.5</v>
      </c>
      <c r="D210" s="40">
        <f>B210*B106</f>
        <v>75.269146544881892</v>
      </c>
      <c r="E210" s="40">
        <v>26.66</v>
      </c>
      <c r="F210" s="40">
        <f t="shared" si="8"/>
        <v>54.46</v>
      </c>
      <c r="G210" s="40">
        <f t="shared" si="5"/>
        <v>156.3891465448819</v>
      </c>
      <c r="H210" s="43">
        <v>20</v>
      </c>
      <c r="I210" s="40">
        <f t="shared" si="6"/>
        <v>31.277829308976379</v>
      </c>
      <c r="J210" s="40">
        <f t="shared" si="7"/>
        <v>187.66697585385828</v>
      </c>
      <c r="L210" s="98" t="s">
        <v>356</v>
      </c>
      <c r="M210" s="98" t="s">
        <v>391</v>
      </c>
      <c r="N210" s="98">
        <v>2</v>
      </c>
      <c r="O210" s="98">
        <v>27.23</v>
      </c>
      <c r="P210" s="98">
        <f t="shared" si="9"/>
        <v>54.46</v>
      </c>
    </row>
    <row r="211" spans="1:16">
      <c r="A211" s="39" t="s">
        <v>357</v>
      </c>
      <c r="B211" s="39"/>
      <c r="C211" s="39"/>
      <c r="D211" s="40"/>
      <c r="E211" s="40"/>
      <c r="F211" s="40"/>
      <c r="G211" s="40"/>
      <c r="H211" s="43"/>
      <c r="I211" s="40"/>
      <c r="J211" s="40"/>
      <c r="L211" s="98" t="s">
        <v>357</v>
      </c>
      <c r="M211" s="98"/>
      <c r="N211" s="98"/>
      <c r="O211" s="98"/>
      <c r="P211" s="98" t="s">
        <v>392</v>
      </c>
    </row>
    <row r="212" spans="1:16">
      <c r="A212" s="39" t="s">
        <v>358</v>
      </c>
      <c r="B212" s="39">
        <v>1.5</v>
      </c>
      <c r="C212" s="39">
        <v>2</v>
      </c>
      <c r="D212" s="40">
        <f>B212*B128</f>
        <v>112.905</v>
      </c>
      <c r="E212" s="40">
        <f>C212*C128</f>
        <v>143.30000000000001</v>
      </c>
      <c r="F212" s="40">
        <f t="shared" si="8"/>
        <v>27.23</v>
      </c>
      <c r="G212" s="40">
        <f t="shared" si="5"/>
        <v>283.43500000000006</v>
      </c>
      <c r="H212" s="43">
        <v>20</v>
      </c>
      <c r="I212" s="40">
        <f t="shared" si="6"/>
        <v>56.687000000000005</v>
      </c>
      <c r="J212" s="40">
        <f t="shared" si="7"/>
        <v>340.12200000000007</v>
      </c>
      <c r="L212" s="98" t="s">
        <v>358</v>
      </c>
      <c r="M212" s="98" t="s">
        <v>391</v>
      </c>
      <c r="N212" s="98">
        <v>1</v>
      </c>
      <c r="O212" s="98">
        <v>27.23</v>
      </c>
      <c r="P212" s="98">
        <f t="shared" si="9"/>
        <v>27.23</v>
      </c>
    </row>
    <row r="213" spans="1:16">
      <c r="A213" s="39" t="s">
        <v>359</v>
      </c>
      <c r="B213" s="39">
        <v>1</v>
      </c>
      <c r="C213" s="39">
        <v>1.5</v>
      </c>
      <c r="D213" s="40">
        <f>B213*B128</f>
        <v>75.27</v>
      </c>
      <c r="E213" s="40">
        <f>C213*C128</f>
        <v>107.47500000000001</v>
      </c>
      <c r="F213" s="40">
        <f t="shared" si="8"/>
        <v>54.46</v>
      </c>
      <c r="G213" s="40">
        <f t="shared" si="5"/>
        <v>237.20500000000001</v>
      </c>
      <c r="H213" s="43">
        <v>20</v>
      </c>
      <c r="I213" s="40">
        <f t="shared" si="6"/>
        <v>47.441000000000003</v>
      </c>
      <c r="J213" s="40">
        <f t="shared" si="7"/>
        <v>284.64600000000002</v>
      </c>
      <c r="L213" s="98" t="s">
        <v>359</v>
      </c>
      <c r="M213" s="98" t="s">
        <v>391</v>
      </c>
      <c r="N213" s="98">
        <v>2</v>
      </c>
      <c r="O213" s="98">
        <v>27.23</v>
      </c>
      <c r="P213" s="98">
        <f t="shared" si="9"/>
        <v>54.46</v>
      </c>
    </row>
    <row r="214" spans="1:16">
      <c r="A214" s="39" t="s">
        <v>360</v>
      </c>
      <c r="B214" s="39"/>
      <c r="C214" s="39"/>
      <c r="D214" s="40"/>
      <c r="E214" s="40"/>
      <c r="F214" s="40"/>
      <c r="G214" s="40"/>
      <c r="H214" s="43"/>
      <c r="I214" s="40"/>
      <c r="J214" s="40"/>
      <c r="L214" s="98" t="s">
        <v>360</v>
      </c>
      <c r="M214" s="98"/>
      <c r="N214" s="98"/>
      <c r="O214" s="98"/>
      <c r="P214" s="98" t="s">
        <v>392</v>
      </c>
    </row>
    <row r="215" spans="1:16">
      <c r="A215" s="39" t="s">
        <v>361</v>
      </c>
      <c r="B215" s="39">
        <v>1</v>
      </c>
      <c r="C215" s="39">
        <v>1.5</v>
      </c>
      <c r="D215" s="40">
        <f>B215*B128</f>
        <v>75.27</v>
      </c>
      <c r="E215" s="40">
        <f>C215*C128</f>
        <v>107.47500000000001</v>
      </c>
      <c r="F215" s="40">
        <f t="shared" si="8"/>
        <v>54.46</v>
      </c>
      <c r="G215" s="40">
        <f t="shared" si="5"/>
        <v>237.20500000000001</v>
      </c>
      <c r="H215" s="43">
        <v>20</v>
      </c>
      <c r="I215" s="40">
        <f t="shared" si="6"/>
        <v>47.441000000000003</v>
      </c>
      <c r="J215" s="40">
        <f t="shared" si="7"/>
        <v>284.64600000000002</v>
      </c>
      <c r="L215" s="98" t="s">
        <v>361</v>
      </c>
      <c r="M215" s="98" t="s">
        <v>391</v>
      </c>
      <c r="N215" s="98">
        <v>2</v>
      </c>
      <c r="O215" s="98">
        <v>27.23</v>
      </c>
      <c r="P215" s="98">
        <f t="shared" si="9"/>
        <v>54.46</v>
      </c>
    </row>
    <row r="216" spans="1:16">
      <c r="A216" s="39" t="s">
        <v>362</v>
      </c>
      <c r="B216" s="39"/>
      <c r="C216" s="39"/>
      <c r="D216" s="40"/>
      <c r="E216" s="40"/>
      <c r="F216" s="40"/>
      <c r="G216" s="40"/>
      <c r="H216" s="43"/>
      <c r="I216" s="40"/>
      <c r="J216" s="40"/>
      <c r="L216" s="98" t="s">
        <v>362</v>
      </c>
      <c r="M216" s="98"/>
      <c r="N216" s="98"/>
      <c r="O216" s="98"/>
      <c r="P216" s="98" t="s">
        <v>392</v>
      </c>
    </row>
    <row r="217" spans="1:16">
      <c r="A217" s="39" t="s">
        <v>363</v>
      </c>
      <c r="B217" s="39">
        <v>1</v>
      </c>
      <c r="C217" s="39">
        <v>1.5</v>
      </c>
      <c r="D217" s="40">
        <f>B128</f>
        <v>75.27</v>
      </c>
      <c r="E217" s="40">
        <f>C217*D106</f>
        <v>107.48102443228345</v>
      </c>
      <c r="F217" s="40">
        <f t="shared" si="8"/>
        <v>19.399999999999999</v>
      </c>
      <c r="G217" s="40">
        <f t="shared" si="5"/>
        <v>202.15102443228344</v>
      </c>
      <c r="H217" s="43">
        <v>20</v>
      </c>
      <c r="I217" s="40">
        <f t="shared" si="6"/>
        <v>40.430204886456686</v>
      </c>
      <c r="J217" s="40">
        <f t="shared" si="7"/>
        <v>242.58122931874013</v>
      </c>
      <c r="L217" s="98" t="s">
        <v>363</v>
      </c>
      <c r="M217" s="98" t="s">
        <v>393</v>
      </c>
      <c r="N217" s="98">
        <v>2</v>
      </c>
      <c r="O217" s="98">
        <v>9.6999999999999993</v>
      </c>
      <c r="P217" s="98">
        <f t="shared" si="9"/>
        <v>19.399999999999999</v>
      </c>
    </row>
    <row r="218" spans="1:16">
      <c r="A218" s="39" t="s">
        <v>364</v>
      </c>
      <c r="B218" s="39">
        <v>1</v>
      </c>
      <c r="C218" s="39">
        <v>2</v>
      </c>
      <c r="D218" s="40">
        <f>D217</f>
        <v>75.27</v>
      </c>
      <c r="E218" s="40">
        <v>31.1</v>
      </c>
      <c r="F218" s="40">
        <f t="shared" si="8"/>
        <v>10.34</v>
      </c>
      <c r="G218" s="40">
        <f t="shared" si="5"/>
        <v>116.71000000000001</v>
      </c>
      <c r="H218" s="43">
        <v>20</v>
      </c>
      <c r="I218" s="40">
        <f t="shared" si="6"/>
        <v>23.342000000000002</v>
      </c>
      <c r="J218" s="40">
        <f t="shared" si="7"/>
        <v>140.05200000000002</v>
      </c>
      <c r="L218" s="98" t="s">
        <v>364</v>
      </c>
      <c r="M218" s="98" t="s">
        <v>395</v>
      </c>
      <c r="N218" s="98">
        <v>2</v>
      </c>
      <c r="O218" s="98">
        <v>5.17</v>
      </c>
      <c r="P218" s="98">
        <f t="shared" si="9"/>
        <v>10.34</v>
      </c>
    </row>
    <row r="219" spans="1:16">
      <c r="A219" s="39" t="s">
        <v>365</v>
      </c>
      <c r="B219" s="39"/>
      <c r="C219" s="39"/>
      <c r="D219" s="40"/>
      <c r="E219" s="40"/>
      <c r="F219" s="40"/>
      <c r="G219" s="40"/>
      <c r="H219" s="43"/>
      <c r="I219" s="40"/>
      <c r="J219" s="40"/>
      <c r="L219" s="98" t="s">
        <v>365</v>
      </c>
      <c r="M219" s="98"/>
      <c r="N219" s="98"/>
      <c r="O219" s="98"/>
      <c r="P219" s="98" t="s">
        <v>392</v>
      </c>
    </row>
    <row r="220" spans="1:16">
      <c r="A220" s="39" t="s">
        <v>366</v>
      </c>
      <c r="B220" s="39">
        <v>1.5</v>
      </c>
      <c r="C220" s="39">
        <v>2</v>
      </c>
      <c r="D220" s="40">
        <f>B220*B128</f>
        <v>112.905</v>
      </c>
      <c r="E220" s="40">
        <v>31.1</v>
      </c>
      <c r="F220" s="40">
        <f t="shared" si="8"/>
        <v>10.34</v>
      </c>
      <c r="G220" s="40">
        <f t="shared" si="5"/>
        <v>154.345</v>
      </c>
      <c r="H220" s="43">
        <v>20</v>
      </c>
      <c r="I220" s="40">
        <f t="shared" si="6"/>
        <v>30.869</v>
      </c>
      <c r="J220" s="40">
        <f t="shared" si="7"/>
        <v>185.214</v>
      </c>
      <c r="L220" s="98" t="s">
        <v>366</v>
      </c>
      <c r="M220" s="98" t="s">
        <v>395</v>
      </c>
      <c r="N220" s="98">
        <v>2</v>
      </c>
      <c r="O220" s="98">
        <v>5.17</v>
      </c>
      <c r="P220" s="98">
        <f t="shared" si="9"/>
        <v>10.34</v>
      </c>
    </row>
    <row r="221" spans="1:16">
      <c r="A221" s="39" t="s">
        <v>367</v>
      </c>
      <c r="B221" s="39"/>
      <c r="C221" s="39"/>
      <c r="D221" s="40"/>
      <c r="E221" s="40"/>
      <c r="F221" s="40"/>
      <c r="G221" s="40"/>
      <c r="H221" s="43"/>
      <c r="I221" s="40"/>
      <c r="J221" s="40"/>
      <c r="L221" s="98" t="s">
        <v>367</v>
      </c>
      <c r="M221" s="98"/>
      <c r="N221" s="98"/>
      <c r="O221" s="98"/>
      <c r="P221" s="98" t="s">
        <v>392</v>
      </c>
    </row>
    <row r="222" spans="1:16">
      <c r="A222" s="39" t="s">
        <v>368</v>
      </c>
      <c r="B222" s="39">
        <v>1</v>
      </c>
      <c r="C222" s="39">
        <v>1.5</v>
      </c>
      <c r="D222" s="40">
        <f>B222*B106</f>
        <v>75.269146544881892</v>
      </c>
      <c r="E222" s="40">
        <v>23.33</v>
      </c>
      <c r="F222" s="40">
        <f t="shared" si="8"/>
        <v>16.28</v>
      </c>
      <c r="G222" s="40">
        <f t="shared" si="5"/>
        <v>114.87914654488189</v>
      </c>
      <c r="H222" s="43">
        <v>20</v>
      </c>
      <c r="I222" s="40">
        <f t="shared" si="6"/>
        <v>22.975829308976376</v>
      </c>
      <c r="J222" s="40">
        <f t="shared" si="7"/>
        <v>137.85497585385826</v>
      </c>
      <c r="L222" s="98" t="s">
        <v>368</v>
      </c>
      <c r="M222" s="98" t="s">
        <v>394</v>
      </c>
      <c r="N222" s="98">
        <v>1</v>
      </c>
      <c r="O222" s="98">
        <v>16.28</v>
      </c>
      <c r="P222" s="98">
        <f t="shared" si="9"/>
        <v>16.28</v>
      </c>
    </row>
    <row r="223" spans="1:16">
      <c r="A223" s="39" t="s">
        <v>369</v>
      </c>
      <c r="B223" s="39">
        <v>1</v>
      </c>
      <c r="C223" s="39">
        <v>1.5</v>
      </c>
      <c r="D223" s="40">
        <f>B223*B106</f>
        <v>75.269146544881892</v>
      </c>
      <c r="E223" s="40">
        <v>23.33</v>
      </c>
      <c r="F223" s="40">
        <f t="shared" si="8"/>
        <v>10.34</v>
      </c>
      <c r="G223" s="40">
        <f t="shared" si="5"/>
        <v>108.93914654488189</v>
      </c>
      <c r="H223" s="43">
        <v>20</v>
      </c>
      <c r="I223" s="40">
        <f t="shared" si="6"/>
        <v>21.787829308976381</v>
      </c>
      <c r="J223" s="40">
        <f t="shared" si="7"/>
        <v>130.72697585385828</v>
      </c>
      <c r="L223" s="98" t="s">
        <v>369</v>
      </c>
      <c r="M223" s="98" t="s">
        <v>395</v>
      </c>
      <c r="N223" s="98">
        <v>2</v>
      </c>
      <c r="O223" s="98">
        <v>5.17</v>
      </c>
      <c r="P223" s="98">
        <f t="shared" si="9"/>
        <v>10.34</v>
      </c>
    </row>
    <row r="224" spans="1:16">
      <c r="A224" s="39" t="s">
        <v>370</v>
      </c>
      <c r="B224" s="39">
        <v>1</v>
      </c>
      <c r="C224" s="39">
        <v>1.5</v>
      </c>
      <c r="D224" s="40">
        <f>D223</f>
        <v>75.269146544881892</v>
      </c>
      <c r="E224" s="40">
        <v>23.33</v>
      </c>
      <c r="F224" s="40">
        <f t="shared" si="8"/>
        <v>10.34</v>
      </c>
      <c r="G224" s="40">
        <f t="shared" si="5"/>
        <v>108.93914654488189</v>
      </c>
      <c r="H224" s="43">
        <v>20</v>
      </c>
      <c r="I224" s="40">
        <f t="shared" si="6"/>
        <v>21.787829308976381</v>
      </c>
      <c r="J224" s="40">
        <f t="shared" si="7"/>
        <v>130.72697585385828</v>
      </c>
      <c r="L224" s="98" t="s">
        <v>370</v>
      </c>
      <c r="M224" s="98" t="s">
        <v>395</v>
      </c>
      <c r="N224" s="98">
        <v>2</v>
      </c>
      <c r="O224" s="98">
        <v>5.17</v>
      </c>
      <c r="P224" s="98">
        <f t="shared" si="9"/>
        <v>10.34</v>
      </c>
    </row>
    <row r="225" spans="1:16">
      <c r="A225" s="39" t="s">
        <v>371</v>
      </c>
      <c r="B225" s="39">
        <v>2</v>
      </c>
      <c r="C225" s="39">
        <v>2</v>
      </c>
      <c r="D225" s="40">
        <f>B225*B128</f>
        <v>150.54</v>
      </c>
      <c r="E225" s="40">
        <v>31.1</v>
      </c>
      <c r="F225" s="40">
        <f t="shared" si="8"/>
        <v>27.23</v>
      </c>
      <c r="G225" s="40">
        <f t="shared" si="5"/>
        <v>208.86999999999998</v>
      </c>
      <c r="H225" s="43">
        <v>20</v>
      </c>
      <c r="I225" s="40">
        <f t="shared" si="6"/>
        <v>41.773999999999994</v>
      </c>
      <c r="J225" s="40">
        <f t="shared" si="7"/>
        <v>250.64399999999998</v>
      </c>
      <c r="L225" s="98" t="s">
        <v>371</v>
      </c>
      <c r="M225" s="98" t="s">
        <v>391</v>
      </c>
      <c r="N225" s="98">
        <v>1</v>
      </c>
      <c r="O225" s="98">
        <v>27.23</v>
      </c>
      <c r="P225" s="98">
        <f t="shared" si="9"/>
        <v>27.23</v>
      </c>
    </row>
    <row r="226" spans="1:16">
      <c r="A226" s="39" t="s">
        <v>372</v>
      </c>
      <c r="B226" s="39">
        <v>1</v>
      </c>
      <c r="C226" s="39">
        <v>1.5</v>
      </c>
      <c r="D226" s="40">
        <f>B226*B106</f>
        <v>75.269146544881892</v>
      </c>
      <c r="E226" s="40">
        <v>23.33</v>
      </c>
      <c r="F226" s="40">
        <f t="shared" si="8"/>
        <v>16.28</v>
      </c>
      <c r="G226" s="40">
        <f t="shared" si="5"/>
        <v>114.87914654488189</v>
      </c>
      <c r="H226" s="43">
        <v>20</v>
      </c>
      <c r="I226" s="40">
        <f t="shared" si="6"/>
        <v>22.975829308976376</v>
      </c>
      <c r="J226" s="40">
        <f t="shared" si="7"/>
        <v>137.85497585385826</v>
      </c>
      <c r="L226" s="98" t="s">
        <v>372</v>
      </c>
      <c r="M226" s="98" t="s">
        <v>394</v>
      </c>
      <c r="N226" s="98">
        <v>1</v>
      </c>
      <c r="O226" s="98">
        <v>16.28</v>
      </c>
      <c r="P226" s="98">
        <f t="shared" si="9"/>
        <v>16.28</v>
      </c>
    </row>
    <row r="227" spans="1:16">
      <c r="A227" s="39" t="s">
        <v>373</v>
      </c>
      <c r="B227" s="39">
        <v>1</v>
      </c>
      <c r="C227" s="39">
        <v>1.5</v>
      </c>
      <c r="D227" s="40">
        <f>B227*B106</f>
        <v>75.269146544881892</v>
      </c>
      <c r="E227" s="40">
        <f>C227*D106</f>
        <v>107.48102443228345</v>
      </c>
      <c r="F227" s="40">
        <f t="shared" si="8"/>
        <v>16.28</v>
      </c>
      <c r="G227" s="40">
        <f t="shared" si="5"/>
        <v>199.03017097716534</v>
      </c>
      <c r="H227" s="43">
        <v>20</v>
      </c>
      <c r="I227" s="40">
        <f t="shared" si="6"/>
        <v>39.806034195433064</v>
      </c>
      <c r="J227" s="40">
        <f t="shared" si="7"/>
        <v>238.8362051725984</v>
      </c>
      <c r="L227" s="98" t="s">
        <v>373</v>
      </c>
      <c r="M227" s="98" t="s">
        <v>394</v>
      </c>
      <c r="N227" s="98">
        <v>1</v>
      </c>
      <c r="O227" s="98">
        <v>16.28</v>
      </c>
      <c r="P227" s="98">
        <f t="shared" si="9"/>
        <v>16.28</v>
      </c>
    </row>
    <row r="228" spans="1:16">
      <c r="A228" s="39" t="s">
        <v>374</v>
      </c>
      <c r="B228" s="39">
        <v>1</v>
      </c>
      <c r="C228" s="39">
        <v>1.5</v>
      </c>
      <c r="D228" s="40">
        <f>B228*B106</f>
        <v>75.269146544881892</v>
      </c>
      <c r="E228" s="40">
        <v>26.66</v>
      </c>
      <c r="F228" s="40">
        <f t="shared" si="8"/>
        <v>10.34</v>
      </c>
      <c r="G228" s="40">
        <f t="shared" si="5"/>
        <v>112.26914654488189</v>
      </c>
      <c r="H228" s="43">
        <v>20</v>
      </c>
      <c r="I228" s="40">
        <f t="shared" si="6"/>
        <v>22.453829308976378</v>
      </c>
      <c r="J228" s="40">
        <f t="shared" si="7"/>
        <v>134.72297585385826</v>
      </c>
      <c r="L228" s="98" t="s">
        <v>374</v>
      </c>
      <c r="M228" s="98" t="s">
        <v>395</v>
      </c>
      <c r="N228" s="98">
        <v>2</v>
      </c>
      <c r="O228" s="98">
        <v>5.17</v>
      </c>
      <c r="P228" s="98">
        <f t="shared" si="9"/>
        <v>10.34</v>
      </c>
    </row>
    <row r="229" spans="1:16">
      <c r="A229" s="39" t="s">
        <v>375</v>
      </c>
      <c r="B229" s="39">
        <v>1</v>
      </c>
      <c r="C229" s="39">
        <v>1.5</v>
      </c>
      <c r="D229" s="40">
        <f>B229*B106</f>
        <v>75.269146544881892</v>
      </c>
      <c r="E229" s="40">
        <v>26.66</v>
      </c>
      <c r="F229" s="40">
        <f t="shared" si="8"/>
        <v>16.28</v>
      </c>
      <c r="G229" s="40">
        <f t="shared" si="5"/>
        <v>118.20914654488189</v>
      </c>
      <c r="H229" s="43">
        <v>20</v>
      </c>
      <c r="I229" s="40">
        <f t="shared" si="6"/>
        <v>23.641829308976376</v>
      </c>
      <c r="J229" s="40">
        <f t="shared" si="7"/>
        <v>141.85097585385827</v>
      </c>
      <c r="L229" s="98" t="s">
        <v>375</v>
      </c>
      <c r="M229" s="98" t="s">
        <v>394</v>
      </c>
      <c r="N229" s="98">
        <v>1</v>
      </c>
      <c r="O229" s="98">
        <v>16.28</v>
      </c>
      <c r="P229" s="98">
        <f t="shared" si="9"/>
        <v>16.28</v>
      </c>
    </row>
    <row r="230" spans="1:16">
      <c r="A230" s="39" t="s">
        <v>376</v>
      </c>
      <c r="B230" s="39"/>
      <c r="C230" s="39"/>
      <c r="D230" s="40"/>
      <c r="E230" s="40"/>
      <c r="F230" s="40"/>
      <c r="G230" s="40"/>
      <c r="H230" s="43"/>
      <c r="I230" s="40"/>
      <c r="J230" s="40"/>
      <c r="L230" s="98" t="s">
        <v>376</v>
      </c>
      <c r="M230" s="98"/>
      <c r="N230" s="98"/>
      <c r="O230" s="98"/>
      <c r="P230" s="98" t="s">
        <v>392</v>
      </c>
    </row>
    <row r="231" spans="1:16">
      <c r="A231" s="39" t="s">
        <v>377</v>
      </c>
      <c r="B231" s="39">
        <v>1</v>
      </c>
      <c r="C231" s="39">
        <v>2</v>
      </c>
      <c r="D231" s="40">
        <f>B231*B106</f>
        <v>75.269146544881892</v>
      </c>
      <c r="E231" s="40">
        <f>C231*C128</f>
        <v>143.30000000000001</v>
      </c>
      <c r="F231" s="40">
        <f t="shared" si="8"/>
        <v>16.28</v>
      </c>
      <c r="G231" s="40">
        <f t="shared" si="5"/>
        <v>234.8491465448819</v>
      </c>
      <c r="H231" s="43">
        <v>20</v>
      </c>
      <c r="I231" s="40">
        <f t="shared" si="6"/>
        <v>46.969829308976379</v>
      </c>
      <c r="J231" s="40">
        <f t="shared" si="7"/>
        <v>281.81897585385826</v>
      </c>
      <c r="L231" s="98" t="s">
        <v>377</v>
      </c>
      <c r="M231" s="98" t="s">
        <v>394</v>
      </c>
      <c r="N231" s="98">
        <v>1</v>
      </c>
      <c r="O231" s="98">
        <v>16.28</v>
      </c>
      <c r="P231" s="98">
        <f t="shared" si="9"/>
        <v>16.28</v>
      </c>
    </row>
    <row r="232" spans="1:16">
      <c r="A232" s="39" t="s">
        <v>378</v>
      </c>
      <c r="B232" s="39"/>
      <c r="C232" s="39"/>
      <c r="D232" s="40"/>
      <c r="E232" s="40"/>
      <c r="F232" s="40"/>
      <c r="G232" s="40"/>
      <c r="H232" s="43"/>
      <c r="I232" s="40"/>
      <c r="J232" s="40"/>
      <c r="L232" s="98" t="s">
        <v>378</v>
      </c>
      <c r="M232" s="98"/>
      <c r="N232" s="98"/>
      <c r="O232" s="98"/>
      <c r="P232" s="98" t="s">
        <v>392</v>
      </c>
    </row>
    <row r="233" spans="1:16">
      <c r="A233" s="39" t="s">
        <v>379</v>
      </c>
      <c r="B233" s="39">
        <v>1</v>
      </c>
      <c r="C233" s="39">
        <v>2</v>
      </c>
      <c r="D233" s="40">
        <f>B233*B106</f>
        <v>75.269146544881892</v>
      </c>
      <c r="E233" s="40">
        <v>31.1</v>
      </c>
      <c r="F233" s="40">
        <f t="shared" ref="F233:F236" si="10">P233</f>
        <v>16.28</v>
      </c>
      <c r="G233" s="40">
        <f t="shared" ref="G233:G236" si="11">D233+E233+F233</f>
        <v>122.64914654488189</v>
      </c>
      <c r="H233" s="43">
        <v>20</v>
      </c>
      <c r="I233" s="40">
        <f t="shared" ref="I233:I236" si="12">G233*H233/100</f>
        <v>24.529829308976378</v>
      </c>
      <c r="J233" s="40">
        <f t="shared" ref="J233:J236" si="13">G233+I233</f>
        <v>147.17897585385828</v>
      </c>
      <c r="L233" s="98" t="s">
        <v>379</v>
      </c>
      <c r="M233" s="98" t="s">
        <v>394</v>
      </c>
      <c r="N233" s="98">
        <v>1</v>
      </c>
      <c r="O233" s="98">
        <v>16.28</v>
      </c>
      <c r="P233" s="98">
        <f t="shared" si="9"/>
        <v>16.28</v>
      </c>
    </row>
    <row r="234" spans="1:16">
      <c r="A234" s="39" t="s">
        <v>380</v>
      </c>
      <c r="B234" s="39">
        <v>1</v>
      </c>
      <c r="C234" s="39">
        <v>1.5</v>
      </c>
      <c r="D234" s="40">
        <f>B234*B106</f>
        <v>75.269146544881892</v>
      </c>
      <c r="E234" s="40">
        <v>26.66</v>
      </c>
      <c r="F234" s="40">
        <f t="shared" si="10"/>
        <v>19.399999999999999</v>
      </c>
      <c r="G234" s="40">
        <f t="shared" si="11"/>
        <v>121.32914654488189</v>
      </c>
      <c r="H234" s="43">
        <v>20</v>
      </c>
      <c r="I234" s="40">
        <f t="shared" si="12"/>
        <v>24.265829308976382</v>
      </c>
      <c r="J234" s="40">
        <f t="shared" si="13"/>
        <v>145.59497585385827</v>
      </c>
      <c r="L234" s="98" t="s">
        <v>380</v>
      </c>
      <c r="M234" s="98" t="s">
        <v>393</v>
      </c>
      <c r="N234" s="98">
        <v>2</v>
      </c>
      <c r="O234" s="98">
        <v>9.6999999999999993</v>
      </c>
      <c r="P234" s="98">
        <f t="shared" si="9"/>
        <v>19.399999999999999</v>
      </c>
    </row>
    <row r="235" spans="1:16">
      <c r="A235" s="39" t="s">
        <v>381</v>
      </c>
      <c r="B235" s="39"/>
      <c r="C235" s="39"/>
      <c r="D235" s="40"/>
      <c r="E235" s="40"/>
      <c r="F235" s="40"/>
      <c r="G235" s="40"/>
      <c r="H235" s="43"/>
      <c r="I235" s="40"/>
      <c r="J235" s="40"/>
      <c r="L235" s="98" t="s">
        <v>381</v>
      </c>
      <c r="M235" s="98"/>
      <c r="N235" s="98"/>
      <c r="O235" s="98"/>
      <c r="P235" s="98" t="s">
        <v>392</v>
      </c>
    </row>
    <row r="236" spans="1:16">
      <c r="A236" s="39" t="s">
        <v>382</v>
      </c>
      <c r="B236" s="39">
        <v>1</v>
      </c>
      <c r="C236" s="39">
        <v>2</v>
      </c>
      <c r="D236" s="40">
        <f>B236*B106</f>
        <v>75.269146544881892</v>
      </c>
      <c r="E236" s="40">
        <v>31.1</v>
      </c>
      <c r="F236" s="40">
        <f t="shared" si="10"/>
        <v>19.399999999999999</v>
      </c>
      <c r="G236" s="40">
        <f t="shared" si="11"/>
        <v>125.76914654488189</v>
      </c>
      <c r="H236" s="43">
        <v>20</v>
      </c>
      <c r="I236" s="40">
        <f t="shared" si="12"/>
        <v>25.153829308976377</v>
      </c>
      <c r="J236" s="40">
        <f t="shared" si="13"/>
        <v>150.92297585385828</v>
      </c>
      <c r="L236" s="98" t="s">
        <v>382</v>
      </c>
      <c r="M236" s="98" t="s">
        <v>393</v>
      </c>
      <c r="N236" s="98">
        <v>2</v>
      </c>
      <c r="O236" s="98">
        <v>9.6999999999999993</v>
      </c>
      <c r="P236" s="98">
        <f t="shared" si="9"/>
        <v>19.399999999999999</v>
      </c>
    </row>
    <row r="237" spans="1:16">
      <c r="A237" s="39" t="s">
        <v>383</v>
      </c>
      <c r="B237" s="39"/>
      <c r="C237" s="39"/>
      <c r="D237" s="40"/>
      <c r="E237" s="40"/>
      <c r="F237" s="40"/>
      <c r="G237" s="40"/>
      <c r="H237" s="43"/>
      <c r="I237" s="40"/>
      <c r="J237" s="40"/>
      <c r="L237" s="98" t="s">
        <v>383</v>
      </c>
      <c r="M237" s="98"/>
      <c r="N237" s="98"/>
      <c r="O237" s="98"/>
      <c r="P237" s="98" t="s">
        <v>392</v>
      </c>
    </row>
    <row r="238" spans="1:16">
      <c r="A238" s="96" t="s">
        <v>1007</v>
      </c>
      <c r="B238" s="96"/>
      <c r="C238" s="96"/>
      <c r="D238" s="96"/>
      <c r="E238" s="96"/>
      <c r="F238" s="56"/>
      <c r="G238" s="56"/>
      <c r="H238" s="54"/>
      <c r="I238" s="54"/>
      <c r="J238" s="54"/>
      <c r="L238" s="98"/>
      <c r="M238" s="98"/>
      <c r="N238" s="98"/>
      <c r="O238" s="98"/>
      <c r="P238" s="98"/>
    </row>
  </sheetData>
  <mergeCells count="94">
    <mergeCell ref="D126:G126"/>
    <mergeCell ref="H126:I126"/>
    <mergeCell ref="B102:C102"/>
    <mergeCell ref="D102:E102"/>
    <mergeCell ref="F102:G102"/>
    <mergeCell ref="H102:I102"/>
    <mergeCell ref="B105:C105"/>
    <mergeCell ref="D105:E105"/>
    <mergeCell ref="F105:G105"/>
    <mergeCell ref="H105:I105"/>
    <mergeCell ref="B104:C104"/>
    <mergeCell ref="D104:E104"/>
    <mergeCell ref="F104:G104"/>
    <mergeCell ref="H104:I104"/>
    <mergeCell ref="B103:C103"/>
    <mergeCell ref="D103:E103"/>
    <mergeCell ref="F103:G103"/>
    <mergeCell ref="H103:I103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D96:E96"/>
    <mergeCell ref="F96:G96"/>
    <mergeCell ref="H96:I96"/>
    <mergeCell ref="B97:C97"/>
    <mergeCell ref="D97:E97"/>
    <mergeCell ref="F97:G97"/>
    <mergeCell ref="H97:I97"/>
    <mergeCell ref="F94:G94"/>
    <mergeCell ref="H94:I94"/>
    <mergeCell ref="B95:C95"/>
    <mergeCell ref="D95:E95"/>
    <mergeCell ref="F95:G95"/>
    <mergeCell ref="H95:I95"/>
    <mergeCell ref="F92:G92"/>
    <mergeCell ref="H92:I92"/>
    <mergeCell ref="B93:C93"/>
    <mergeCell ref="D93:E93"/>
    <mergeCell ref="F93:G93"/>
    <mergeCell ref="H93:I93"/>
    <mergeCell ref="H89:I89"/>
    <mergeCell ref="F87:G87"/>
    <mergeCell ref="F90:G90"/>
    <mergeCell ref="H90:I90"/>
    <mergeCell ref="B91:C91"/>
    <mergeCell ref="D91:E91"/>
    <mergeCell ref="F91:G91"/>
    <mergeCell ref="H91:I91"/>
    <mergeCell ref="F86:G86"/>
    <mergeCell ref="D87:E87"/>
    <mergeCell ref="H86:I86"/>
    <mergeCell ref="H87:I87"/>
    <mergeCell ref="D88:E88"/>
    <mergeCell ref="H88:I88"/>
    <mergeCell ref="I29:J29"/>
    <mergeCell ref="D28:E28"/>
    <mergeCell ref="G28:H28"/>
    <mergeCell ref="B29:D29"/>
    <mergeCell ref="E29:G29"/>
    <mergeCell ref="C77:D77"/>
    <mergeCell ref="B106:C106"/>
    <mergeCell ref="D106:E106"/>
    <mergeCell ref="B107:C107"/>
    <mergeCell ref="D107:E107"/>
    <mergeCell ref="B87:C87"/>
    <mergeCell ref="B90:C90"/>
    <mergeCell ref="D90:E90"/>
    <mergeCell ref="B92:C92"/>
    <mergeCell ref="D92:E92"/>
    <mergeCell ref="B94:C94"/>
    <mergeCell ref="B86:C86"/>
    <mergeCell ref="D86:E86"/>
    <mergeCell ref="D89:E89"/>
    <mergeCell ref="D94:E94"/>
    <mergeCell ref="B96:C96"/>
    <mergeCell ref="B7:C7"/>
    <mergeCell ref="D7:E7"/>
    <mergeCell ref="B8:B10"/>
    <mergeCell ref="C8:C10"/>
    <mergeCell ref="D8:D10"/>
    <mergeCell ref="E8:E10"/>
  </mergeCells>
  <pageMargins left="0.7" right="0.7" top="0.75" bottom="0.75" header="0.3" footer="0.3"/>
  <pageSetup paperSize="9" scale="76" orientation="landscape" verticalDpi="0" r:id="rId1"/>
  <rowBreaks count="1" manualBreakCount="1">
    <brk id="82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K80"/>
  <sheetViews>
    <sheetView view="pageBreakPreview" topLeftCell="A46" zoomScaleSheetLayoutView="100" workbookViewId="0">
      <selection activeCell="G2" sqref="G2"/>
    </sheetView>
  </sheetViews>
  <sheetFormatPr defaultRowHeight="15"/>
  <cols>
    <col min="1" max="1" width="54.7109375" customWidth="1"/>
    <col min="2" max="2" width="7.7109375" customWidth="1"/>
    <col min="3" max="3" width="9.5703125" customWidth="1"/>
    <col min="4" max="4" width="9.42578125" customWidth="1"/>
    <col min="5" max="5" width="7.140625" customWidth="1"/>
    <col min="6" max="6" width="8.140625" customWidth="1"/>
    <col min="7" max="7" width="9.28515625" customWidth="1"/>
    <col min="8" max="8" width="9.5703125" customWidth="1"/>
    <col min="9" max="9" width="6.42578125" customWidth="1"/>
    <col min="10" max="10" width="10" customWidth="1"/>
    <col min="11" max="11" width="10.7109375" customWidth="1"/>
  </cols>
  <sheetData>
    <row r="2" spans="1:11" ht="18.75">
      <c r="A2" s="88" t="s">
        <v>397</v>
      </c>
    </row>
    <row r="3" spans="1:11">
      <c r="A3" s="114"/>
      <c r="B3" s="447" t="s">
        <v>997</v>
      </c>
      <c r="C3" s="448"/>
      <c r="D3" s="448"/>
      <c r="E3" s="448"/>
      <c r="F3" s="448"/>
      <c r="G3" s="446"/>
      <c r="H3" s="446"/>
      <c r="I3" s="117"/>
      <c r="J3" s="118"/>
      <c r="K3" s="84"/>
    </row>
    <row r="4" spans="1:11">
      <c r="A4" s="39" t="s">
        <v>69</v>
      </c>
      <c r="B4" s="380" t="s">
        <v>1027</v>
      </c>
      <c r="C4" s="381"/>
      <c r="D4" s="382"/>
      <c r="E4" s="380" t="s">
        <v>235</v>
      </c>
      <c r="F4" s="381"/>
      <c r="G4" s="382"/>
      <c r="H4" s="43" t="s">
        <v>67</v>
      </c>
      <c r="I4" s="383" t="s">
        <v>68</v>
      </c>
      <c r="J4" s="384"/>
      <c r="K4" s="43" t="s">
        <v>67</v>
      </c>
    </row>
    <row r="5" spans="1:11" ht="14.25" customHeight="1">
      <c r="A5" s="39" t="s">
        <v>398</v>
      </c>
      <c r="B5" s="35" t="s">
        <v>53</v>
      </c>
      <c r="C5" s="35" t="s">
        <v>70</v>
      </c>
      <c r="D5" s="35" t="s">
        <v>63</v>
      </c>
      <c r="E5" s="35" t="s">
        <v>53</v>
      </c>
      <c r="F5" s="35" t="s">
        <v>70</v>
      </c>
      <c r="G5" s="35" t="s">
        <v>63</v>
      </c>
      <c r="H5" s="35" t="s">
        <v>63</v>
      </c>
      <c r="I5" s="35" t="s">
        <v>62</v>
      </c>
      <c r="J5" s="35" t="s">
        <v>63</v>
      </c>
      <c r="K5" s="35" t="s">
        <v>71</v>
      </c>
    </row>
    <row r="6" spans="1:11" ht="18" customHeight="1">
      <c r="A6" s="111" t="s">
        <v>399</v>
      </c>
      <c r="B6" s="46">
        <v>1</v>
      </c>
      <c r="C6" s="40">
        <f>расчеты!C356</f>
        <v>58.120703215223095</v>
      </c>
      <c r="D6" s="40">
        <f>B6*C6</f>
        <v>58.120703215223095</v>
      </c>
      <c r="E6" s="46">
        <v>1</v>
      </c>
      <c r="F6" s="40">
        <f>расчеты!D356</f>
        <v>55.083230971128607</v>
      </c>
      <c r="G6" s="40">
        <f>E6*F6</f>
        <v>55.083230971128607</v>
      </c>
      <c r="H6" s="40">
        <f>D6+G6</f>
        <v>113.2039341863517</v>
      </c>
      <c r="I6" s="42">
        <v>20</v>
      </c>
      <c r="J6" s="40">
        <f>H6*I6/100</f>
        <v>22.64078683727034</v>
      </c>
      <c r="K6" s="40">
        <f>H6+J6</f>
        <v>135.84472102362204</v>
      </c>
    </row>
    <row r="7" spans="1:11" ht="16.5" customHeight="1">
      <c r="A7" s="111" t="s">
        <v>742</v>
      </c>
      <c r="B7" s="46"/>
      <c r="C7" s="40"/>
      <c r="D7" s="40"/>
      <c r="E7" s="46"/>
      <c r="F7" s="40"/>
      <c r="G7" s="40"/>
      <c r="H7" s="40"/>
      <c r="I7" s="42"/>
      <c r="J7" s="40"/>
      <c r="K7" s="40"/>
    </row>
    <row r="8" spans="1:11" ht="13.5" customHeight="1">
      <c r="A8" s="39" t="s">
        <v>399</v>
      </c>
      <c r="B8" s="46">
        <v>1</v>
      </c>
      <c r="C8" s="40">
        <f>расчеты!C197</f>
        <v>300.48901353591162</v>
      </c>
      <c r="D8" s="40">
        <f>C8*B8</f>
        <v>300.48901353591162</v>
      </c>
      <c r="E8" s="46">
        <v>1</v>
      </c>
      <c r="F8" s="40">
        <f>расчеты!D197</f>
        <v>296.31398539644618</v>
      </c>
      <c r="G8" s="40">
        <f>F8*E8</f>
        <v>296.31398539644618</v>
      </c>
      <c r="H8" s="40">
        <f>D8+G8</f>
        <v>596.80299893235781</v>
      </c>
      <c r="I8" s="42">
        <v>30</v>
      </c>
      <c r="J8" s="40">
        <f>H8*I8/100</f>
        <v>179.04089967970734</v>
      </c>
      <c r="K8" s="40">
        <f>H8+J8</f>
        <v>775.84389861206512</v>
      </c>
    </row>
    <row r="9" spans="1:11" ht="15.75" customHeight="1">
      <c r="A9" s="111" t="s">
        <v>566</v>
      </c>
      <c r="B9" s="46"/>
      <c r="C9" s="40"/>
      <c r="D9" s="40"/>
      <c r="E9" s="46"/>
      <c r="F9" s="40"/>
      <c r="G9" s="40"/>
      <c r="H9" s="40"/>
      <c r="I9" s="42"/>
      <c r="J9" s="40"/>
      <c r="K9" s="40"/>
    </row>
    <row r="10" spans="1:11" ht="15.75" customHeight="1">
      <c r="A10" s="111" t="s">
        <v>742</v>
      </c>
      <c r="B10" s="115">
        <v>1</v>
      </c>
      <c r="C10" s="112">
        <v>300.45999999999998</v>
      </c>
      <c r="D10" s="112">
        <f>B10*C10</f>
        <v>300.45999999999998</v>
      </c>
      <c r="E10" s="115">
        <v>1</v>
      </c>
      <c r="F10" s="112">
        <v>55.08</v>
      </c>
      <c r="G10" s="112">
        <f>E10*F10</f>
        <v>55.08</v>
      </c>
      <c r="H10" s="112">
        <f>D10+G10</f>
        <v>355.53999999999996</v>
      </c>
      <c r="I10" s="113">
        <v>20</v>
      </c>
      <c r="J10" s="112">
        <f>H10*I10/100</f>
        <v>71.10799999999999</v>
      </c>
      <c r="K10" s="112">
        <f>H10+J10</f>
        <v>426.64799999999997</v>
      </c>
    </row>
    <row r="11" spans="1:11" ht="15.75" customHeight="1">
      <c r="A11" s="111" t="s">
        <v>578</v>
      </c>
      <c r="B11" s="115"/>
      <c r="C11" s="112"/>
      <c r="D11" s="112"/>
      <c r="E11" s="115"/>
      <c r="F11" s="112"/>
      <c r="G11" s="112"/>
      <c r="H11" s="112"/>
      <c r="I11" s="113"/>
      <c r="J11" s="112"/>
      <c r="K11" s="112"/>
    </row>
    <row r="12" spans="1:11" ht="27.75" customHeight="1">
      <c r="A12" s="239" t="s">
        <v>990</v>
      </c>
      <c r="B12" s="115"/>
      <c r="C12" s="112"/>
      <c r="D12" s="112"/>
      <c r="E12" s="115"/>
      <c r="F12" s="112"/>
      <c r="G12" s="112"/>
      <c r="H12" s="112"/>
      <c r="I12" s="113"/>
      <c r="J12" s="112"/>
      <c r="K12" s="112"/>
    </row>
    <row r="13" spans="1:11" ht="15" customHeight="1">
      <c r="A13" s="111" t="s">
        <v>742</v>
      </c>
      <c r="B13" s="46"/>
      <c r="C13" s="40"/>
      <c r="D13" s="40"/>
      <c r="E13" s="46"/>
      <c r="F13" s="40"/>
      <c r="G13" s="40"/>
      <c r="H13" s="40"/>
      <c r="I13" s="42"/>
      <c r="J13" s="40"/>
      <c r="K13" s="40"/>
    </row>
    <row r="14" spans="1:11" ht="15" customHeight="1">
      <c r="A14" s="111" t="s">
        <v>578</v>
      </c>
      <c r="B14" s="46">
        <v>1.8</v>
      </c>
      <c r="C14" s="40">
        <f>расчеты!C197</f>
        <v>300.48901353591162</v>
      </c>
      <c r="D14" s="40">
        <f>C14*B14</f>
        <v>540.88022436464098</v>
      </c>
      <c r="E14" s="46">
        <v>1.8</v>
      </c>
      <c r="F14" s="40">
        <f>расчеты!D197</f>
        <v>296.31398539644618</v>
      </c>
      <c r="G14" s="40">
        <f>F14*E14</f>
        <v>533.3651737136031</v>
      </c>
      <c r="H14" s="40">
        <f>D14+G14</f>
        <v>1074.2453980782441</v>
      </c>
      <c r="I14" s="43">
        <v>20</v>
      </c>
      <c r="J14" s="40">
        <f>H14*I14/100</f>
        <v>214.8490796156488</v>
      </c>
      <c r="K14" s="40">
        <f>H14+J14</f>
        <v>1289.0944776938929</v>
      </c>
    </row>
    <row r="15" spans="1:11" ht="28.5" customHeight="1">
      <c r="A15" s="239" t="s">
        <v>994</v>
      </c>
      <c r="B15" s="46"/>
      <c r="C15" s="40"/>
      <c r="D15" s="40"/>
      <c r="E15" s="46"/>
      <c r="F15" s="40"/>
      <c r="G15" s="40"/>
      <c r="H15" s="40"/>
      <c r="I15" s="42"/>
      <c r="J15" s="40"/>
      <c r="K15" s="40"/>
    </row>
    <row r="16" spans="1:11" ht="15" customHeight="1">
      <c r="A16" s="39" t="s">
        <v>403</v>
      </c>
      <c r="B16" s="46"/>
      <c r="C16" s="40"/>
      <c r="D16" s="40"/>
      <c r="E16" s="46"/>
      <c r="F16" s="40"/>
      <c r="G16" s="40"/>
      <c r="H16" s="40"/>
      <c r="I16" s="42"/>
      <c r="J16" s="40"/>
      <c r="K16" s="40"/>
    </row>
    <row r="17" spans="1:11" ht="16.5" customHeight="1">
      <c r="A17" s="39" t="s">
        <v>400</v>
      </c>
      <c r="B17" s="46">
        <v>1</v>
      </c>
      <c r="C17" s="40">
        <f>расчеты!E111</f>
        <v>79.581788554436287</v>
      </c>
      <c r="D17" s="40">
        <f>C17*B17</f>
        <v>79.581788554436287</v>
      </c>
      <c r="E17" s="46">
        <v>1</v>
      </c>
      <c r="F17" s="40">
        <f>расчеты!F111</f>
        <v>74.533275821212044</v>
      </c>
      <c r="G17" s="40">
        <f>E17*F17</f>
        <v>74.533275821212044</v>
      </c>
      <c r="H17" s="40">
        <f>D17+G17</f>
        <v>154.11506437564833</v>
      </c>
      <c r="I17" s="42">
        <v>20</v>
      </c>
      <c r="J17" s="40">
        <f>H17*I17/100</f>
        <v>30.823012875129667</v>
      </c>
      <c r="K17" s="40">
        <f>H17+J17</f>
        <v>184.93807725077801</v>
      </c>
    </row>
    <row r="18" spans="1:11" ht="13.5" customHeight="1">
      <c r="A18" s="39" t="s">
        <v>404</v>
      </c>
      <c r="B18" s="46"/>
      <c r="C18" s="40"/>
      <c r="D18" s="40"/>
      <c r="E18" s="46"/>
      <c r="F18" s="40"/>
      <c r="G18" s="40"/>
      <c r="H18" s="40"/>
      <c r="I18" s="42"/>
      <c r="J18" s="40"/>
      <c r="K18" s="40"/>
    </row>
    <row r="19" spans="1:11" ht="17.25" customHeight="1">
      <c r="A19" s="39" t="s">
        <v>401</v>
      </c>
      <c r="B19" s="46">
        <v>0.9</v>
      </c>
      <c r="C19" s="40">
        <f>C17</f>
        <v>79.581788554436287</v>
      </c>
      <c r="D19" s="40">
        <f>C19*B19</f>
        <v>71.623609698992666</v>
      </c>
      <c r="E19" s="46">
        <v>0.9</v>
      </c>
      <c r="F19" s="40">
        <f>F17</f>
        <v>74.533275821212044</v>
      </c>
      <c r="G19" s="40">
        <f>F19*E19</f>
        <v>67.079948239090839</v>
      </c>
      <c r="H19" s="40">
        <f>D19+G19</f>
        <v>138.70355793808352</v>
      </c>
      <c r="I19" s="42">
        <v>20</v>
      </c>
      <c r="J19" s="40">
        <f>H19*I19/100</f>
        <v>27.740711587616705</v>
      </c>
      <c r="K19" s="40">
        <f>H19+J19</f>
        <v>166.44426952570024</v>
      </c>
    </row>
    <row r="20" spans="1:11" ht="14.25" customHeight="1">
      <c r="A20" s="39" t="s">
        <v>405</v>
      </c>
      <c r="B20" s="46"/>
      <c r="C20" s="40"/>
      <c r="D20" s="40"/>
      <c r="E20" s="46"/>
      <c r="F20" s="40"/>
      <c r="G20" s="40"/>
      <c r="H20" s="40"/>
      <c r="I20" s="42"/>
      <c r="J20" s="40"/>
      <c r="K20" s="40"/>
    </row>
    <row r="21" spans="1:11" ht="18.75" customHeight="1">
      <c r="A21" s="39" t="s">
        <v>402</v>
      </c>
      <c r="B21" s="46">
        <v>0.5</v>
      </c>
      <c r="C21" s="40">
        <f>расчеты!E69</f>
        <v>93.515887619277692</v>
      </c>
      <c r="D21" s="40">
        <f>B21*C21</f>
        <v>46.757943809638846</v>
      </c>
      <c r="E21" s="46">
        <v>0.5</v>
      </c>
      <c r="F21" s="40">
        <f>расчеты!F69</f>
        <v>87.665177572170563</v>
      </c>
      <c r="G21" s="40">
        <f>F21*E21</f>
        <v>43.832588786085282</v>
      </c>
      <c r="H21" s="40">
        <f>D21+G21</f>
        <v>90.590532595724127</v>
      </c>
      <c r="I21" s="43">
        <v>20</v>
      </c>
      <c r="J21" s="40">
        <f>H21*I21/100</f>
        <v>18.118106519144828</v>
      </c>
      <c r="K21" s="40">
        <f>H21+J21</f>
        <v>108.70863911486896</v>
      </c>
    </row>
    <row r="22" spans="1:11" ht="14.25" customHeight="1">
      <c r="A22" s="39" t="s">
        <v>406</v>
      </c>
      <c r="B22" s="46"/>
      <c r="C22" s="40"/>
      <c r="D22" s="40"/>
      <c r="E22" s="46"/>
      <c r="F22" s="40"/>
      <c r="G22" s="40"/>
      <c r="H22" s="40"/>
      <c r="I22" s="42"/>
      <c r="J22" s="40"/>
      <c r="K22" s="40"/>
    </row>
    <row r="23" spans="1:11" ht="16.5" customHeight="1">
      <c r="A23" s="39" t="s">
        <v>407</v>
      </c>
      <c r="B23" s="46">
        <v>0.4</v>
      </c>
      <c r="C23" s="40">
        <f>C21</f>
        <v>93.515887619277692</v>
      </c>
      <c r="D23" s="40">
        <f>B23*C23</f>
        <v>37.406355047711081</v>
      </c>
      <c r="E23" s="46">
        <v>0.4</v>
      </c>
      <c r="F23" s="40">
        <f>F21</f>
        <v>87.665177572170563</v>
      </c>
      <c r="G23" s="40">
        <f>F23*E23</f>
        <v>35.06607102886823</v>
      </c>
      <c r="H23" s="40">
        <f>D23+G23</f>
        <v>72.47242607657931</v>
      </c>
      <c r="I23" s="42">
        <v>20</v>
      </c>
      <c r="J23" s="40">
        <f>H23*I23/100</f>
        <v>14.494485215315862</v>
      </c>
      <c r="K23" s="40">
        <f>H23+J23</f>
        <v>86.966911291895173</v>
      </c>
    </row>
    <row r="24" spans="1:11" ht="15.75" customHeight="1">
      <c r="A24" s="39" t="s">
        <v>408</v>
      </c>
      <c r="B24" s="46"/>
      <c r="C24" s="40"/>
      <c r="D24" s="40"/>
      <c r="E24" s="46"/>
      <c r="F24" s="40"/>
      <c r="G24" s="40"/>
      <c r="H24" s="40"/>
      <c r="I24" s="42"/>
      <c r="J24" s="40"/>
      <c r="K24" s="40"/>
    </row>
    <row r="25" spans="1:11" ht="15" customHeight="1">
      <c r="A25" s="39" t="s">
        <v>409</v>
      </c>
      <c r="B25" s="46">
        <v>1.5</v>
      </c>
      <c r="C25" s="40">
        <f>расчеты!C111</f>
        <v>44.282043920326686</v>
      </c>
      <c r="D25" s="40">
        <f>C25*B25</f>
        <v>66.423065880490029</v>
      </c>
      <c r="E25" s="46">
        <v>1.5</v>
      </c>
      <c r="F25" s="40">
        <f>расчеты!D111</f>
        <v>37.852191849320775</v>
      </c>
      <c r="G25" s="40">
        <f>F25*E25</f>
        <v>56.778287773981162</v>
      </c>
      <c r="H25" s="40">
        <f>D25+G25</f>
        <v>123.20135365447119</v>
      </c>
      <c r="I25" s="43">
        <v>20</v>
      </c>
      <c r="J25" s="40">
        <f>H25*I25/100</f>
        <v>24.64027073089424</v>
      </c>
      <c r="K25" s="40">
        <f>H25+J25</f>
        <v>147.84162438536544</v>
      </c>
    </row>
    <row r="26" spans="1:11" ht="15.75" customHeight="1">
      <c r="A26" s="39" t="s">
        <v>410</v>
      </c>
      <c r="B26" s="46"/>
      <c r="C26" s="40"/>
      <c r="D26" s="40"/>
      <c r="E26" s="46"/>
      <c r="F26" s="40"/>
      <c r="G26" s="40"/>
      <c r="H26" s="40"/>
      <c r="I26" s="42"/>
      <c r="J26" s="40"/>
      <c r="K26" s="40"/>
    </row>
    <row r="27" spans="1:11" ht="15" customHeight="1">
      <c r="A27" s="39" t="s">
        <v>411</v>
      </c>
      <c r="B27" s="46">
        <v>1</v>
      </c>
      <c r="C27" s="40">
        <f>C25</f>
        <v>44.282043920326686</v>
      </c>
      <c r="D27" s="40">
        <f>C27*B27</f>
        <v>44.282043920326686</v>
      </c>
      <c r="E27" s="46">
        <v>1</v>
      </c>
      <c r="F27" s="40">
        <f>F25</f>
        <v>37.852191849320775</v>
      </c>
      <c r="G27" s="40">
        <f>E27*F27</f>
        <v>37.852191849320775</v>
      </c>
      <c r="H27" s="40">
        <f>D27+G27</f>
        <v>82.134235769647461</v>
      </c>
      <c r="I27" s="42">
        <v>20</v>
      </c>
      <c r="J27" s="40">
        <f>H27*I27/100</f>
        <v>16.426847153929494</v>
      </c>
      <c r="K27" s="40">
        <f>H27+J27</f>
        <v>98.561082923576947</v>
      </c>
    </row>
    <row r="28" spans="1:11" ht="15" customHeight="1">
      <c r="A28" s="39" t="s">
        <v>412</v>
      </c>
      <c r="B28" s="46"/>
      <c r="C28" s="40"/>
      <c r="D28" s="40"/>
      <c r="E28" s="46"/>
      <c r="F28" s="40"/>
      <c r="G28" s="40"/>
      <c r="H28" s="40"/>
      <c r="I28" s="42"/>
      <c r="J28" s="40"/>
      <c r="K28" s="40"/>
    </row>
    <row r="29" spans="1:11" ht="15.75" customHeight="1">
      <c r="A29" s="39" t="s">
        <v>413</v>
      </c>
      <c r="B29" s="46">
        <v>1.5</v>
      </c>
      <c r="C29" s="40">
        <f>расчеты!E26</f>
        <v>45.039453981910199</v>
      </c>
      <c r="D29" s="40">
        <f>C29*B29</f>
        <v>67.559180972865306</v>
      </c>
      <c r="E29" s="46">
        <v>1.5</v>
      </c>
      <c r="F29" s="40">
        <f>расчеты!F26</f>
        <v>46.400396360564748</v>
      </c>
      <c r="G29" s="40">
        <f>F29*E29</f>
        <v>69.600594540847126</v>
      </c>
      <c r="H29" s="40">
        <f>D29+G29</f>
        <v>137.15977551371242</v>
      </c>
      <c r="I29" s="42">
        <v>20</v>
      </c>
      <c r="J29" s="40">
        <f>H29*I29/100</f>
        <v>27.431955102742485</v>
      </c>
      <c r="K29" s="40">
        <f>H29+J29</f>
        <v>164.5917306164549</v>
      </c>
    </row>
    <row r="30" spans="1:11" ht="16.5" customHeight="1">
      <c r="A30" s="39" t="s">
        <v>414</v>
      </c>
      <c r="B30" s="46"/>
      <c r="C30" s="40"/>
      <c r="D30" s="40"/>
      <c r="E30" s="46"/>
      <c r="F30" s="40"/>
      <c r="G30" s="40"/>
      <c r="H30" s="40"/>
      <c r="I30" s="42"/>
      <c r="J30" s="40"/>
      <c r="K30" s="40"/>
    </row>
    <row r="31" spans="1:11" ht="15.75" customHeight="1">
      <c r="A31" s="39" t="s">
        <v>415</v>
      </c>
      <c r="B31" s="46">
        <v>1</v>
      </c>
      <c r="C31" s="40">
        <f>C29</f>
        <v>45.039453981910199</v>
      </c>
      <c r="D31" s="40">
        <f>C31*B31</f>
        <v>45.039453981910199</v>
      </c>
      <c r="E31" s="46">
        <v>1</v>
      </c>
      <c r="F31" s="40">
        <f>F29</f>
        <v>46.400396360564748</v>
      </c>
      <c r="G31" s="40">
        <f>F31*E31</f>
        <v>46.400396360564748</v>
      </c>
      <c r="H31" s="40">
        <f>G31+D31</f>
        <v>91.439850342474955</v>
      </c>
      <c r="I31" s="43">
        <v>20</v>
      </c>
      <c r="J31" s="40">
        <f>H31*I31/100</f>
        <v>18.287970068494992</v>
      </c>
      <c r="K31" s="40">
        <f>H31+J31</f>
        <v>109.72782041096994</v>
      </c>
    </row>
    <row r="32" spans="1:11" ht="15" customHeight="1">
      <c r="A32" s="39" t="s">
        <v>416</v>
      </c>
      <c r="B32" s="46"/>
      <c r="C32" s="40"/>
      <c r="D32" s="40"/>
      <c r="E32" s="46"/>
      <c r="F32" s="40"/>
      <c r="G32" s="40"/>
      <c r="H32" s="40"/>
      <c r="I32" s="42"/>
      <c r="J32" s="40"/>
      <c r="K32" s="40"/>
    </row>
    <row r="33" spans="1:11" ht="14.25" customHeight="1">
      <c r="A33" s="39" t="s">
        <v>417</v>
      </c>
      <c r="B33" s="46">
        <v>1.5</v>
      </c>
      <c r="C33" s="40">
        <f>расчеты!C90</f>
        <v>45.539070904175475</v>
      </c>
      <c r="D33" s="40">
        <f>C33*B33</f>
        <v>68.308606356263212</v>
      </c>
      <c r="E33" s="46">
        <v>1.5</v>
      </c>
      <c r="F33" s="40">
        <f>расчеты!D90</f>
        <v>43.628379013513161</v>
      </c>
      <c r="G33" s="40">
        <f>F33*E33</f>
        <v>65.442568520269745</v>
      </c>
      <c r="H33" s="40">
        <f>D33+G33</f>
        <v>133.75117487653296</v>
      </c>
      <c r="I33" s="43">
        <v>20</v>
      </c>
      <c r="J33" s="40">
        <f>H33*I33/100</f>
        <v>26.750234975306594</v>
      </c>
      <c r="K33" s="40">
        <f>H33+J33</f>
        <v>160.50140985183955</v>
      </c>
    </row>
    <row r="34" spans="1:11" ht="13.5" customHeight="1">
      <c r="A34" s="39" t="s">
        <v>418</v>
      </c>
      <c r="B34" s="46"/>
      <c r="C34" s="40"/>
      <c r="D34" s="40"/>
      <c r="E34" s="46"/>
      <c r="F34" s="40"/>
      <c r="G34" s="40"/>
      <c r="H34" s="40"/>
      <c r="I34" s="42"/>
      <c r="J34" s="40"/>
      <c r="K34" s="40"/>
    </row>
    <row r="35" spans="1:11" ht="17.25" customHeight="1">
      <c r="A35" s="39" t="s">
        <v>419</v>
      </c>
      <c r="B35" s="46">
        <v>1</v>
      </c>
      <c r="C35" s="40">
        <f>C33</f>
        <v>45.539070904175475</v>
      </c>
      <c r="D35" s="40">
        <f>C35*B35</f>
        <v>45.539070904175475</v>
      </c>
      <c r="E35" s="46">
        <v>1</v>
      </c>
      <c r="F35" s="40">
        <f>F33</f>
        <v>43.628379013513161</v>
      </c>
      <c r="G35" s="40">
        <f>E35*F35</f>
        <v>43.628379013513161</v>
      </c>
      <c r="H35" s="40">
        <f>D35+G35</f>
        <v>89.167449917688629</v>
      </c>
      <c r="I35" s="42">
        <v>20</v>
      </c>
      <c r="J35" s="40">
        <f>H35*I35/100</f>
        <v>17.833489983537724</v>
      </c>
      <c r="K35" s="40">
        <f>H35+J35</f>
        <v>107.00093990122636</v>
      </c>
    </row>
    <row r="36" spans="1:11" ht="14.25" customHeight="1">
      <c r="A36" s="39" t="s">
        <v>420</v>
      </c>
      <c r="B36" s="46"/>
      <c r="C36" s="40"/>
      <c r="D36" s="40"/>
      <c r="E36" s="46"/>
      <c r="F36" s="40"/>
      <c r="G36" s="40"/>
      <c r="H36" s="40"/>
      <c r="I36" s="42"/>
      <c r="J36" s="40"/>
      <c r="K36" s="40"/>
    </row>
    <row r="37" spans="1:11" ht="12.75" customHeight="1">
      <c r="A37" s="39" t="s">
        <v>421</v>
      </c>
      <c r="B37" s="46">
        <v>1</v>
      </c>
      <c r="C37" s="40">
        <f>расчеты!C48</f>
        <v>57.225251436974609</v>
      </c>
      <c r="D37" s="40">
        <f>C37*B37</f>
        <v>57.225251436974609</v>
      </c>
      <c r="E37" s="46">
        <v>1</v>
      </c>
      <c r="F37" s="40">
        <f>расчеты!D48</f>
        <v>50.807420394181676</v>
      </c>
      <c r="G37" s="40">
        <f>F37*E37</f>
        <v>50.807420394181676</v>
      </c>
      <c r="H37" s="40">
        <f>D37+G37</f>
        <v>108.03267183115628</v>
      </c>
      <c r="I37" s="43">
        <v>20</v>
      </c>
      <c r="J37" s="40">
        <f>H37*I37/100</f>
        <v>21.606534366231255</v>
      </c>
      <c r="K37" s="40">
        <f>H37+J37</f>
        <v>129.63920619738752</v>
      </c>
    </row>
    <row r="38" spans="1:11" ht="14.25" customHeight="1">
      <c r="A38" s="39" t="s">
        <v>422</v>
      </c>
      <c r="B38" s="46"/>
      <c r="C38" s="40"/>
      <c r="D38" s="40"/>
      <c r="E38" s="46"/>
      <c r="F38" s="40"/>
      <c r="G38" s="40"/>
      <c r="H38" s="40"/>
      <c r="I38" s="43"/>
      <c r="J38" s="40"/>
      <c r="K38" s="40"/>
    </row>
    <row r="39" spans="1:11" ht="14.25" customHeight="1">
      <c r="A39" s="39" t="s">
        <v>423</v>
      </c>
      <c r="B39" s="46">
        <v>0.6</v>
      </c>
      <c r="C39" s="40">
        <f>C37</f>
        <v>57.225251436974609</v>
      </c>
      <c r="D39" s="40">
        <f>B39*C39</f>
        <v>34.335150862184761</v>
      </c>
      <c r="E39" s="46">
        <v>0.6</v>
      </c>
      <c r="F39" s="40">
        <f>F37</f>
        <v>50.807420394181676</v>
      </c>
      <c r="G39" s="40">
        <f>F39*E39</f>
        <v>30.484452236509004</v>
      </c>
      <c r="H39" s="40">
        <f>D39+G39</f>
        <v>64.819603098693761</v>
      </c>
      <c r="I39" s="42">
        <v>20</v>
      </c>
      <c r="J39" s="40">
        <f>H39*I39/100</f>
        <v>12.963920619738751</v>
      </c>
      <c r="K39" s="40">
        <f>H39+J39</f>
        <v>77.783523718432519</v>
      </c>
    </row>
    <row r="40" spans="1:11" ht="14.25" customHeight="1">
      <c r="A40" s="39" t="s">
        <v>424</v>
      </c>
      <c r="B40" s="46"/>
      <c r="C40" s="40"/>
      <c r="D40" s="40"/>
      <c r="E40" s="46"/>
      <c r="F40" s="40"/>
      <c r="G40" s="40"/>
      <c r="H40" s="40"/>
      <c r="I40" s="42"/>
      <c r="J40" s="40"/>
      <c r="K40" s="40"/>
    </row>
    <row r="41" spans="1:11" ht="12.75" customHeight="1">
      <c r="A41" s="39" t="s">
        <v>425</v>
      </c>
      <c r="B41" s="46">
        <v>1.1000000000000001</v>
      </c>
      <c r="C41" s="40">
        <f>расчеты!E48</f>
        <v>57.818664058866318</v>
      </c>
      <c r="D41" s="40">
        <f>C41*B41</f>
        <v>63.600530464752957</v>
      </c>
      <c r="E41" s="46">
        <v>1.1000000000000001</v>
      </c>
      <c r="F41" s="40">
        <f>расчеты!F48</f>
        <v>56.512162397953141</v>
      </c>
      <c r="G41" s="40">
        <f>F41*E41</f>
        <v>62.163378637748458</v>
      </c>
      <c r="H41" s="40">
        <f>D41+G41</f>
        <v>125.76390910250142</v>
      </c>
      <c r="I41" s="43">
        <v>30</v>
      </c>
      <c r="J41" s="40">
        <f>H41*I41/100</f>
        <v>37.729172730750427</v>
      </c>
      <c r="K41" s="40">
        <f>H41+J41</f>
        <v>163.49308183325184</v>
      </c>
    </row>
    <row r="42" spans="1:11" ht="15" customHeight="1">
      <c r="A42" s="39" t="s">
        <v>426</v>
      </c>
      <c r="B42" s="46"/>
      <c r="C42" s="40"/>
      <c r="D42" s="40"/>
      <c r="E42" s="46"/>
      <c r="F42" s="40"/>
      <c r="G42" s="40"/>
      <c r="H42" s="40"/>
      <c r="I42" s="42"/>
      <c r="J42" s="40"/>
      <c r="K42" s="40"/>
    </row>
    <row r="43" spans="1:11" ht="13.5" customHeight="1">
      <c r="A43" s="106" t="s">
        <v>427</v>
      </c>
      <c r="B43" s="46">
        <v>1</v>
      </c>
      <c r="C43" s="40">
        <f>C41</f>
        <v>57.818664058866318</v>
      </c>
      <c r="D43" s="40">
        <f>C43*B43</f>
        <v>57.818664058866318</v>
      </c>
      <c r="E43" s="46">
        <v>1</v>
      </c>
      <c r="F43" s="40">
        <f>F41</f>
        <v>56.512162397953141</v>
      </c>
      <c r="G43" s="40">
        <f>E43*F43</f>
        <v>56.512162397953141</v>
      </c>
      <c r="H43" s="40">
        <f>D43+G43</f>
        <v>114.33082645681947</v>
      </c>
      <c r="I43" s="42">
        <v>20</v>
      </c>
      <c r="J43" s="40">
        <f>H43*I43/100</f>
        <v>22.866165291363895</v>
      </c>
      <c r="K43" s="40">
        <f>H43+J43</f>
        <v>137.19699174818336</v>
      </c>
    </row>
    <row r="44" spans="1:11" ht="13.5" customHeight="1">
      <c r="A44" s="111" t="s">
        <v>428</v>
      </c>
      <c r="B44" s="107"/>
      <c r="C44" s="108"/>
      <c r="D44" s="108"/>
      <c r="E44" s="107"/>
      <c r="F44" s="108"/>
      <c r="G44" s="108"/>
      <c r="H44" s="108"/>
      <c r="I44" s="109"/>
      <c r="J44" s="108"/>
      <c r="K44" s="108"/>
    </row>
    <row r="45" spans="1:11" ht="14.25" customHeight="1">
      <c r="A45" s="111" t="s">
        <v>429</v>
      </c>
      <c r="B45" s="115">
        <v>1.5</v>
      </c>
      <c r="C45" s="112">
        <v>50.320743766404199</v>
      </c>
      <c r="D45" s="112">
        <v>75.481115649606295</v>
      </c>
      <c r="E45" s="115">
        <v>1.5</v>
      </c>
      <c r="F45" s="112">
        <v>51.693784120734897</v>
      </c>
      <c r="G45" s="112">
        <v>77.540676181102342</v>
      </c>
      <c r="H45" s="112">
        <v>153.02179183070865</v>
      </c>
      <c r="I45" s="114">
        <v>20</v>
      </c>
      <c r="J45" s="112">
        <v>30.604358366141732</v>
      </c>
      <c r="K45" s="112">
        <v>183.62615019685038</v>
      </c>
    </row>
    <row r="46" spans="1:11" ht="15" customHeight="1">
      <c r="A46" s="111" t="s">
        <v>428</v>
      </c>
      <c r="B46" s="115"/>
      <c r="C46" s="112"/>
      <c r="D46" s="112"/>
      <c r="E46" s="115"/>
      <c r="F46" s="112"/>
      <c r="G46" s="112"/>
      <c r="H46" s="112"/>
      <c r="I46" s="113"/>
      <c r="J46" s="112"/>
      <c r="K46" s="112"/>
    </row>
    <row r="47" spans="1:11" ht="15" customHeight="1">
      <c r="A47" s="111" t="s">
        <v>577</v>
      </c>
      <c r="B47" s="115">
        <v>2.2999999999999998</v>
      </c>
      <c r="C47" s="112">
        <f>расчеты!E356</f>
        <v>50.320743766404199</v>
      </c>
      <c r="D47" s="112">
        <f>B47*C47</f>
        <v>115.73771066272965</v>
      </c>
      <c r="E47" s="115">
        <v>2.2999999999999998</v>
      </c>
      <c r="F47" s="112">
        <f>расчеты!F356</f>
        <v>51.693784120734897</v>
      </c>
      <c r="G47" s="112">
        <f>F47*E47</f>
        <v>118.89570347769025</v>
      </c>
      <c r="H47" s="112">
        <f>D47+G47</f>
        <v>234.63341414041992</v>
      </c>
      <c r="I47" s="113">
        <v>20</v>
      </c>
      <c r="J47" s="112">
        <f>H47*I47/100</f>
        <v>46.926682828083983</v>
      </c>
      <c r="K47" s="112">
        <f>H47+J47</f>
        <v>281.5600969685039</v>
      </c>
    </row>
    <row r="48" spans="1:11" ht="15" customHeight="1">
      <c r="A48" s="111" t="s">
        <v>430</v>
      </c>
      <c r="B48" s="115"/>
      <c r="C48" s="112"/>
      <c r="D48" s="112"/>
      <c r="E48" s="115"/>
      <c r="F48" s="112"/>
      <c r="G48" s="112"/>
      <c r="H48" s="112"/>
      <c r="I48" s="114"/>
      <c r="J48" s="112"/>
      <c r="K48" s="112"/>
    </row>
    <row r="49" spans="1:11" ht="13.5" customHeight="1">
      <c r="A49" s="111" t="s">
        <v>431</v>
      </c>
      <c r="B49" s="115">
        <v>1.4</v>
      </c>
      <c r="C49" s="112">
        <v>102.25</v>
      </c>
      <c r="D49" s="112">
        <f>C49*B49</f>
        <v>143.14999999999998</v>
      </c>
      <c r="E49" s="115">
        <v>1.4</v>
      </c>
      <c r="F49" s="112">
        <v>51.06</v>
      </c>
      <c r="G49" s="112">
        <f>F49*E49</f>
        <v>71.483999999999995</v>
      </c>
      <c r="H49" s="112">
        <f>D49+G49-6</f>
        <v>208.63399999999996</v>
      </c>
      <c r="I49" s="113">
        <v>20</v>
      </c>
      <c r="J49" s="112">
        <f>H49*I49/100</f>
        <v>41.726799999999997</v>
      </c>
      <c r="K49" s="112">
        <f>H49+J49</f>
        <v>250.36079999999995</v>
      </c>
    </row>
    <row r="50" spans="1:11" ht="15" customHeight="1">
      <c r="A50" s="111" t="s">
        <v>432</v>
      </c>
      <c r="B50" s="115"/>
      <c r="C50" s="112"/>
      <c r="D50" s="112"/>
      <c r="E50" s="115"/>
      <c r="F50" s="112"/>
      <c r="G50" s="112"/>
      <c r="H50" s="112"/>
      <c r="I50" s="113"/>
      <c r="J50" s="112"/>
      <c r="K50" s="112"/>
    </row>
    <row r="51" spans="1:11" ht="14.25" customHeight="1">
      <c r="A51" s="111" t="s">
        <v>433</v>
      </c>
      <c r="B51" s="115">
        <v>1.1000000000000001</v>
      </c>
      <c r="C51" s="112">
        <v>102.25</v>
      </c>
      <c r="D51" s="112">
        <f>C51*B51</f>
        <v>112.47500000000001</v>
      </c>
      <c r="E51" s="115">
        <v>1.1000000000000001</v>
      </c>
      <c r="F51" s="112">
        <v>51.06</v>
      </c>
      <c r="G51" s="112">
        <f>F51*E51</f>
        <v>56.166000000000004</v>
      </c>
      <c r="H51" s="112">
        <f>G51+D51</f>
        <v>168.64100000000002</v>
      </c>
      <c r="I51" s="113">
        <v>20</v>
      </c>
      <c r="J51" s="112">
        <f>H51*I51/100</f>
        <v>33.728200000000008</v>
      </c>
      <c r="K51" s="112">
        <f>H51+J51</f>
        <v>202.36920000000003</v>
      </c>
    </row>
    <row r="52" spans="1:11" ht="15.75" customHeight="1">
      <c r="A52" s="111" t="s">
        <v>432</v>
      </c>
      <c r="B52" s="115"/>
      <c r="C52" s="112"/>
      <c r="D52" s="112"/>
      <c r="E52" s="115"/>
      <c r="F52" s="112"/>
      <c r="G52" s="112"/>
      <c r="H52" s="112"/>
      <c r="I52" s="114"/>
      <c r="J52" s="112"/>
      <c r="K52" s="112"/>
    </row>
    <row r="53" spans="1:11" ht="12.75" customHeight="1">
      <c r="A53" s="111" t="s">
        <v>434</v>
      </c>
      <c r="B53" s="115">
        <v>4.5</v>
      </c>
      <c r="C53" s="112">
        <v>102.25</v>
      </c>
      <c r="D53" s="112">
        <f>C53*B53</f>
        <v>460.125</v>
      </c>
      <c r="E53" s="115">
        <v>0</v>
      </c>
      <c r="F53" s="112">
        <v>51.06</v>
      </c>
      <c r="G53" s="112">
        <v>0</v>
      </c>
      <c r="H53" s="112">
        <f>D53</f>
        <v>460.125</v>
      </c>
      <c r="I53" s="114">
        <v>20</v>
      </c>
      <c r="J53" s="112">
        <f>H53*I53/100</f>
        <v>92.025000000000006</v>
      </c>
      <c r="K53" s="112">
        <f>H53+J53</f>
        <v>552.15</v>
      </c>
    </row>
    <row r="54" spans="1:11" ht="15" customHeight="1">
      <c r="A54" s="111" t="s">
        <v>435</v>
      </c>
      <c r="B54" s="115"/>
      <c r="C54" s="112"/>
      <c r="D54" s="112"/>
      <c r="E54" s="115"/>
      <c r="F54" s="112"/>
      <c r="G54" s="112"/>
      <c r="H54" s="112"/>
      <c r="I54" s="114"/>
      <c r="J54" s="112"/>
      <c r="K54" s="112"/>
    </row>
    <row r="55" spans="1:11">
      <c r="A55" s="111" t="s">
        <v>436</v>
      </c>
      <c r="B55" s="115">
        <v>0.8</v>
      </c>
      <c r="C55" s="112">
        <f>расчеты!C175</f>
        <v>85.830522254027883</v>
      </c>
      <c r="D55" s="112">
        <f>B55*C55</f>
        <v>68.664417803222307</v>
      </c>
      <c r="E55" s="115">
        <v>0.8</v>
      </c>
      <c r="F55" s="112">
        <f>расчеты!D175</f>
        <v>80.808028090721734</v>
      </c>
      <c r="G55" s="112">
        <f>F55*E55</f>
        <v>64.646422472577385</v>
      </c>
      <c r="H55" s="112">
        <f>D55+G55</f>
        <v>133.31084027579971</v>
      </c>
      <c r="I55" s="113">
        <v>20</v>
      </c>
      <c r="J55" s="112">
        <f>H55*I55/100</f>
        <v>26.662168055159942</v>
      </c>
      <c r="K55" s="112">
        <f>H55+J55</f>
        <v>159.97300833095966</v>
      </c>
    </row>
    <row r="56" spans="1:11">
      <c r="A56" s="111" t="s">
        <v>435</v>
      </c>
      <c r="B56" s="115"/>
      <c r="C56" s="112"/>
      <c r="D56" s="112"/>
      <c r="E56" s="115"/>
      <c r="F56" s="112"/>
      <c r="G56" s="112"/>
      <c r="H56" s="112"/>
      <c r="I56" s="113"/>
      <c r="J56" s="112"/>
      <c r="K56" s="112"/>
    </row>
    <row r="57" spans="1:11">
      <c r="A57" s="111" t="s">
        <v>437</v>
      </c>
      <c r="B57" s="115">
        <v>0.7</v>
      </c>
      <c r="C57" s="112">
        <f>C55</f>
        <v>85.830522254027883</v>
      </c>
      <c r="D57" s="112">
        <f>C57*B57</f>
        <v>60.081365577819511</v>
      </c>
      <c r="E57" s="115">
        <v>0.7</v>
      </c>
      <c r="F57" s="112">
        <f>F55</f>
        <v>80.808028090721734</v>
      </c>
      <c r="G57" s="112">
        <f>F57*E57</f>
        <v>56.56561966350521</v>
      </c>
      <c r="H57" s="112">
        <f>D57+G57</f>
        <v>116.64698524132473</v>
      </c>
      <c r="I57" s="114">
        <v>20</v>
      </c>
      <c r="J57" s="112">
        <f>H57*I57/100</f>
        <v>23.329397048264944</v>
      </c>
      <c r="K57" s="112">
        <f>H57+J57</f>
        <v>139.97638228958968</v>
      </c>
    </row>
    <row r="58" spans="1:11">
      <c r="A58" s="111" t="s">
        <v>438</v>
      </c>
      <c r="B58" s="115"/>
      <c r="C58" s="112"/>
      <c r="D58" s="112"/>
      <c r="E58" s="115"/>
      <c r="F58" s="112"/>
      <c r="G58" s="112"/>
      <c r="H58" s="112"/>
      <c r="I58" s="113"/>
      <c r="J58" s="112"/>
      <c r="K58" s="112"/>
    </row>
    <row r="59" spans="1:11">
      <c r="A59" s="106" t="s">
        <v>439</v>
      </c>
      <c r="B59" s="115">
        <v>1.5</v>
      </c>
      <c r="C59" s="112">
        <f>расчеты!C69</f>
        <v>101.79025970378919</v>
      </c>
      <c r="D59" s="112">
        <f>C59*B59</f>
        <v>152.6853895556838</v>
      </c>
      <c r="E59" s="115">
        <v>1.5</v>
      </c>
      <c r="F59" s="112">
        <f>расчеты!D69</f>
        <v>102.08329755722255</v>
      </c>
      <c r="G59" s="112">
        <f>E59*F59</f>
        <v>153.12494633583384</v>
      </c>
      <c r="H59" s="112">
        <f>D59+G59</f>
        <v>305.81033589151764</v>
      </c>
      <c r="I59" s="113">
        <v>20</v>
      </c>
      <c r="J59" s="112">
        <f>H59*I59/100</f>
        <v>61.162067178303531</v>
      </c>
      <c r="K59" s="112">
        <f>H59+J59</f>
        <v>366.97240306982115</v>
      </c>
    </row>
    <row r="60" spans="1:11">
      <c r="A60" s="111" t="s">
        <v>440</v>
      </c>
      <c r="B60" s="107"/>
      <c r="C60" s="108"/>
      <c r="D60" s="108"/>
      <c r="E60" s="107"/>
      <c r="F60" s="108"/>
      <c r="G60" s="108"/>
      <c r="H60" s="108"/>
      <c r="I60" s="109"/>
      <c r="J60" s="108"/>
      <c r="K60" s="108"/>
    </row>
    <row r="61" spans="1:11">
      <c r="A61" s="111" t="s">
        <v>441</v>
      </c>
      <c r="B61" s="115">
        <v>1</v>
      </c>
      <c r="C61" s="112">
        <f>C59</f>
        <v>101.79025970378919</v>
      </c>
      <c r="D61" s="112">
        <f>C61*B61</f>
        <v>101.79025970378919</v>
      </c>
      <c r="E61" s="115">
        <v>1</v>
      </c>
      <c r="F61" s="112">
        <f>F59</f>
        <v>102.08329755722255</v>
      </c>
      <c r="G61" s="112">
        <f>F61*E61</f>
        <v>102.08329755722255</v>
      </c>
      <c r="H61" s="112">
        <f>D61+G61</f>
        <v>203.87355726101174</v>
      </c>
      <c r="I61" s="114">
        <v>20</v>
      </c>
      <c r="J61" s="112">
        <f>H61*I61/100</f>
        <v>40.774711452202347</v>
      </c>
      <c r="K61" s="112">
        <f>H61+J61</f>
        <v>244.64826871321409</v>
      </c>
    </row>
    <row r="62" spans="1:11">
      <c r="A62" s="111" t="s">
        <v>442</v>
      </c>
      <c r="B62" s="115"/>
      <c r="C62" s="112"/>
      <c r="D62" s="112"/>
      <c r="E62" s="115"/>
      <c r="F62" s="112"/>
      <c r="G62" s="112"/>
      <c r="H62" s="112"/>
      <c r="I62" s="113"/>
      <c r="J62" s="112"/>
      <c r="K62" s="112"/>
    </row>
    <row r="63" spans="1:11">
      <c r="A63" s="111" t="s">
        <v>443</v>
      </c>
      <c r="B63" s="115">
        <v>1.5</v>
      </c>
      <c r="C63" s="112">
        <f>расчеты!E90</f>
        <v>47.475918647428109</v>
      </c>
      <c r="D63" s="112">
        <f>C63*B63</f>
        <v>71.213877971142168</v>
      </c>
      <c r="E63" s="115">
        <v>1.5</v>
      </c>
      <c r="F63" s="112">
        <f>расчеты!F90</f>
        <v>42.577561323126666</v>
      </c>
      <c r="G63" s="112">
        <f>F63*E63</f>
        <v>63.866341984689996</v>
      </c>
      <c r="H63" s="112">
        <f>D63+G63</f>
        <v>135.08021995583215</v>
      </c>
      <c r="I63" s="113">
        <v>20</v>
      </c>
      <c r="J63" s="112">
        <f>H63*I63/100</f>
        <v>27.016043991166431</v>
      </c>
      <c r="K63" s="112">
        <f>H63+J63</f>
        <v>162.09626394699859</v>
      </c>
    </row>
    <row r="64" spans="1:11">
      <c r="A64" s="111" t="s">
        <v>444</v>
      </c>
      <c r="B64" s="115"/>
      <c r="C64" s="112"/>
      <c r="D64" s="112"/>
      <c r="E64" s="115"/>
      <c r="F64" s="112"/>
      <c r="G64" s="112"/>
      <c r="H64" s="112"/>
      <c r="I64" s="114"/>
      <c r="J64" s="112"/>
      <c r="K64" s="112"/>
    </row>
    <row r="65" spans="1:11">
      <c r="A65" s="111" t="s">
        <v>445</v>
      </c>
      <c r="B65" s="115">
        <v>1</v>
      </c>
      <c r="C65" s="112">
        <f>C63</f>
        <v>47.475918647428109</v>
      </c>
      <c r="D65" s="112">
        <f>C65*B65</f>
        <v>47.475918647428109</v>
      </c>
      <c r="E65" s="115">
        <v>1</v>
      </c>
      <c r="F65" s="112">
        <f>F63</f>
        <v>42.577561323126666</v>
      </c>
      <c r="G65" s="112">
        <f>F65*E65</f>
        <v>42.577561323126666</v>
      </c>
      <c r="H65" s="112">
        <f>D65+G65</f>
        <v>90.053479970554775</v>
      </c>
      <c r="I65" s="113">
        <v>20</v>
      </c>
      <c r="J65" s="112">
        <f>H65*I65/100</f>
        <v>18.010695994110957</v>
      </c>
      <c r="K65" s="112">
        <f>H65+J65</f>
        <v>108.06417596466574</v>
      </c>
    </row>
    <row r="66" spans="1:11">
      <c r="A66" s="111" t="s">
        <v>446</v>
      </c>
      <c r="B66" s="115"/>
      <c r="C66" s="112"/>
      <c r="D66" s="112"/>
      <c r="E66" s="115"/>
      <c r="F66" s="112"/>
      <c r="G66" s="112"/>
      <c r="H66" s="112"/>
      <c r="I66" s="113"/>
      <c r="J66" s="112"/>
      <c r="K66" s="112"/>
    </row>
    <row r="67" spans="1:11">
      <c r="A67" s="111" t="s">
        <v>447</v>
      </c>
      <c r="B67" s="115">
        <v>0.6</v>
      </c>
      <c r="C67" s="112">
        <f>расчеты!C153</f>
        <v>54.729834760423579</v>
      </c>
      <c r="D67" s="112">
        <f>C67*B67</f>
        <v>32.837900856254144</v>
      </c>
      <c r="E67" s="115">
        <v>1.1000000000000001</v>
      </c>
      <c r="F67" s="112">
        <f>расчеты!D153</f>
        <v>53.858798532135737</v>
      </c>
      <c r="G67" s="112">
        <f>F67*E67</f>
        <v>59.244678385349317</v>
      </c>
      <c r="H67" s="112">
        <f>D67+G67</f>
        <v>92.082579241603469</v>
      </c>
      <c r="I67" s="113">
        <v>20</v>
      </c>
      <c r="J67" s="112">
        <f>H67*I67/100</f>
        <v>18.416515848320692</v>
      </c>
      <c r="K67" s="112">
        <f>H67+J67</f>
        <v>110.49909508992417</v>
      </c>
    </row>
    <row r="68" spans="1:11">
      <c r="A68" s="111" t="s">
        <v>446</v>
      </c>
      <c r="B68" s="115"/>
      <c r="C68" s="112"/>
      <c r="D68" s="112"/>
      <c r="E68" s="115"/>
      <c r="F68" s="112"/>
      <c r="G68" s="112"/>
      <c r="H68" s="112"/>
      <c r="I68" s="114"/>
      <c r="J68" s="112"/>
      <c r="K68" s="112"/>
    </row>
    <row r="69" spans="1:11">
      <c r="A69" s="111" t="s">
        <v>448</v>
      </c>
      <c r="B69" s="115">
        <v>0.4</v>
      </c>
      <c r="C69" s="112">
        <f>C67</f>
        <v>54.729834760423579</v>
      </c>
      <c r="D69" s="112">
        <f>C69*B69</f>
        <v>21.891933904169434</v>
      </c>
      <c r="E69" s="115">
        <v>0.7</v>
      </c>
      <c r="F69" s="112">
        <f>F67</f>
        <v>53.858798532135737</v>
      </c>
      <c r="G69" s="112">
        <f>F69*E69</f>
        <v>37.701158972495016</v>
      </c>
      <c r="H69" s="112">
        <f>D69+G69</f>
        <v>59.59309287666445</v>
      </c>
      <c r="I69" s="114">
        <v>20</v>
      </c>
      <c r="J69" s="112">
        <f>H69*I69/100</f>
        <v>11.918618575332889</v>
      </c>
      <c r="K69" s="112">
        <f>H69+J69</f>
        <v>71.511711451997343</v>
      </c>
    </row>
    <row r="70" spans="1:11">
      <c r="A70" s="111" t="s">
        <v>449</v>
      </c>
      <c r="B70" s="115"/>
      <c r="C70" s="112"/>
      <c r="D70" s="112"/>
      <c r="E70" s="115"/>
      <c r="F70" s="112"/>
      <c r="G70" s="112"/>
      <c r="H70" s="112"/>
      <c r="I70" s="113"/>
      <c r="J70" s="112"/>
      <c r="K70" s="112"/>
    </row>
    <row r="71" spans="1:11">
      <c r="A71" s="106" t="s">
        <v>450</v>
      </c>
      <c r="B71" s="115">
        <v>1</v>
      </c>
      <c r="C71" s="112">
        <f>расчеты!E153</f>
        <v>47.171602754271603</v>
      </c>
      <c r="D71" s="112">
        <f>C71*B71</f>
        <v>47.171602754271603</v>
      </c>
      <c r="E71" s="115">
        <v>0.5</v>
      </c>
      <c r="F71" s="112">
        <f>расчеты!F153</f>
        <v>43.736362836695449</v>
      </c>
      <c r="G71" s="112">
        <f>F71*E71</f>
        <v>21.868181418347724</v>
      </c>
      <c r="H71" s="112">
        <f>D71+G71</f>
        <v>69.039784172619335</v>
      </c>
      <c r="I71" s="113">
        <v>20</v>
      </c>
      <c r="J71" s="112">
        <f>H71*I71/100</f>
        <v>13.807956834523866</v>
      </c>
      <c r="K71" s="112">
        <f>H71+J71</f>
        <v>82.847741007143199</v>
      </c>
    </row>
    <row r="72" spans="1:11">
      <c r="A72" s="111" t="s">
        <v>451</v>
      </c>
      <c r="B72" s="107"/>
      <c r="C72" s="108"/>
      <c r="D72" s="108"/>
      <c r="E72" s="107"/>
      <c r="F72" s="108"/>
      <c r="G72" s="108"/>
      <c r="H72" s="108"/>
      <c r="I72" s="109"/>
      <c r="J72" s="108"/>
      <c r="K72" s="108"/>
    </row>
    <row r="73" spans="1:11">
      <c r="A73" s="111" t="s">
        <v>452</v>
      </c>
      <c r="B73" s="115">
        <v>0.8</v>
      </c>
      <c r="C73" s="112">
        <f>C71</f>
        <v>47.171602754271603</v>
      </c>
      <c r="D73" s="112">
        <f>C73*B73</f>
        <v>37.737282203417287</v>
      </c>
      <c r="E73" s="115">
        <v>0.4</v>
      </c>
      <c r="F73" s="112">
        <f>F71</f>
        <v>43.736362836695449</v>
      </c>
      <c r="G73" s="112">
        <f>F73*E73</f>
        <v>17.49454513467818</v>
      </c>
      <c r="H73" s="112">
        <f>D73+G73</f>
        <v>55.231827338095471</v>
      </c>
      <c r="I73" s="114">
        <v>20</v>
      </c>
      <c r="J73" s="112">
        <f>H73*I73/100</f>
        <v>11.046365467619093</v>
      </c>
      <c r="K73" s="112">
        <f>H73+J73</f>
        <v>66.278192805714568</v>
      </c>
    </row>
    <row r="74" spans="1:11">
      <c r="A74" s="111" t="s">
        <v>453</v>
      </c>
      <c r="B74" s="115"/>
      <c r="C74" s="112"/>
      <c r="D74" s="112"/>
      <c r="E74" s="115"/>
      <c r="F74" s="112"/>
      <c r="G74" s="112"/>
      <c r="H74" s="112"/>
      <c r="I74" s="113"/>
      <c r="J74" s="112"/>
      <c r="K74" s="112"/>
    </row>
    <row r="75" spans="1:11">
      <c r="A75" s="111" t="s">
        <v>454</v>
      </c>
      <c r="B75" s="115">
        <v>2</v>
      </c>
      <c r="C75" s="112">
        <f>расчеты!C26</f>
        <v>102.25211622845218</v>
      </c>
      <c r="D75" s="112">
        <f>C75*B75</f>
        <v>204.50423245690436</v>
      </c>
      <c r="E75" s="115">
        <v>1</v>
      </c>
      <c r="F75" s="112">
        <f>расчеты!D26</f>
        <v>73.3738280948821</v>
      </c>
      <c r="G75" s="112">
        <f>F75*E75</f>
        <v>73.3738280948821</v>
      </c>
      <c r="H75" s="112">
        <f>D75+G75</f>
        <v>277.87806055178646</v>
      </c>
      <c r="I75" s="113">
        <v>20</v>
      </c>
      <c r="J75" s="112">
        <f>H75*I75/100</f>
        <v>55.575612110357291</v>
      </c>
      <c r="K75" s="112">
        <f>H75+J75</f>
        <v>333.45367266214373</v>
      </c>
    </row>
    <row r="76" spans="1:11">
      <c r="A76" s="110"/>
      <c r="B76" s="116"/>
      <c r="C76" s="49"/>
      <c r="D76" s="49"/>
      <c r="E76" s="116"/>
      <c r="F76" s="49"/>
      <c r="G76" s="49"/>
      <c r="H76" s="49"/>
      <c r="I76" s="48"/>
      <c r="J76" s="49"/>
      <c r="K76" s="49"/>
    </row>
    <row r="77" spans="1:11">
      <c r="A77" s="110" t="s">
        <v>455</v>
      </c>
      <c r="B77" s="116"/>
      <c r="C77" s="49" t="s">
        <v>981</v>
      </c>
      <c r="D77" s="49"/>
      <c r="E77" s="116"/>
      <c r="F77" s="49"/>
      <c r="G77" s="49"/>
      <c r="H77" s="49"/>
      <c r="I77" s="50"/>
      <c r="J77" s="49"/>
      <c r="K77" s="49"/>
    </row>
    <row r="78" spans="1:11">
      <c r="A78" s="110"/>
      <c r="B78" s="116"/>
      <c r="C78" s="49"/>
      <c r="D78" s="49"/>
      <c r="E78" s="116"/>
      <c r="F78" s="49"/>
      <c r="G78" s="49"/>
      <c r="H78" s="49"/>
      <c r="I78" s="50"/>
      <c r="J78" s="49"/>
      <c r="K78" s="49"/>
    </row>
    <row r="79" spans="1:11">
      <c r="A79" s="110"/>
      <c r="B79" s="116"/>
      <c r="C79" s="49"/>
      <c r="D79" s="49"/>
      <c r="E79" s="116"/>
      <c r="F79" s="49"/>
      <c r="G79" s="49"/>
      <c r="H79" s="49"/>
      <c r="I79" s="50"/>
      <c r="J79" s="49"/>
      <c r="K79" s="49"/>
    </row>
    <row r="80" spans="1:11">
      <c r="B80" s="116"/>
      <c r="C80" s="49"/>
      <c r="D80" s="49"/>
      <c r="E80" s="116"/>
      <c r="F80" s="49"/>
      <c r="G80" s="49"/>
      <c r="H80" s="49"/>
      <c r="I80" s="48"/>
      <c r="J80" s="49"/>
      <c r="K80" s="49"/>
    </row>
  </sheetData>
  <mergeCells count="5">
    <mergeCell ref="I4:J4"/>
    <mergeCell ref="G3:H3"/>
    <mergeCell ref="B4:D4"/>
    <mergeCell ref="E4:G4"/>
    <mergeCell ref="B3:F3"/>
  </mergeCells>
  <pageMargins left="0.7" right="0.7" top="0.75" bottom="0.75" header="0.3" footer="0.3"/>
  <pageSetup paperSize="9" scale="81" orientation="landscape" verticalDpi="0" r:id="rId1"/>
  <rowBreaks count="1" manualBreakCount="1">
    <brk id="3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2:L42"/>
  <sheetViews>
    <sheetView view="pageBreakPreview" topLeftCell="A22" zoomScaleSheetLayoutView="100" workbookViewId="0">
      <selection activeCell="K42" sqref="K42"/>
    </sheetView>
  </sheetViews>
  <sheetFormatPr defaultRowHeight="15"/>
  <cols>
    <col min="1" max="1" width="0.28515625" customWidth="1"/>
    <col min="2" max="2" width="56" customWidth="1"/>
    <col min="4" max="4" width="7.5703125" customWidth="1"/>
    <col min="6" max="6" width="7" customWidth="1"/>
    <col min="11" max="11" width="10.140625" bestFit="1" customWidth="1"/>
  </cols>
  <sheetData>
    <row r="2" spans="2:9" ht="15.75">
      <c r="B2" s="105"/>
      <c r="C2" s="105"/>
      <c r="D2" s="105"/>
      <c r="E2" s="105"/>
      <c r="F2" s="105"/>
      <c r="G2" s="105"/>
    </row>
    <row r="3" spans="2:9" ht="16.5">
      <c r="B3" s="390" t="s">
        <v>558</v>
      </c>
      <c r="C3" s="390"/>
      <c r="D3" s="390"/>
      <c r="E3" s="390"/>
      <c r="F3" s="390"/>
      <c r="G3" s="390"/>
      <c r="H3" s="122"/>
      <c r="I3" s="122"/>
    </row>
    <row r="4" spans="2:9" ht="16.5">
      <c r="B4" s="21" t="s">
        <v>997</v>
      </c>
      <c r="C4" s="21"/>
      <c r="D4" s="21"/>
      <c r="E4" s="21"/>
      <c r="F4" s="21"/>
      <c r="G4" s="21"/>
      <c r="H4" s="122"/>
      <c r="I4" s="122"/>
    </row>
    <row r="5" spans="2:9" ht="15.75">
      <c r="B5" s="122"/>
      <c r="C5" s="122"/>
      <c r="D5" s="122"/>
      <c r="E5" s="122"/>
      <c r="F5" s="122"/>
      <c r="G5" s="122"/>
      <c r="H5" s="122"/>
      <c r="I5" s="122"/>
    </row>
    <row r="6" spans="2:9">
      <c r="B6" s="2"/>
      <c r="C6" s="449" t="s">
        <v>45</v>
      </c>
      <c r="D6" s="450"/>
      <c r="E6" s="449" t="s">
        <v>46</v>
      </c>
      <c r="F6" s="451"/>
    </row>
    <row r="7" spans="2:9">
      <c r="B7" s="3"/>
      <c r="C7" s="452" t="s">
        <v>47</v>
      </c>
      <c r="D7" s="453"/>
      <c r="E7" s="452" t="s">
        <v>48</v>
      </c>
      <c r="F7" s="454"/>
    </row>
    <row r="8" spans="2:9">
      <c r="B8" s="3"/>
      <c r="C8" s="26"/>
      <c r="D8" s="27"/>
      <c r="E8" s="452" t="s">
        <v>49</v>
      </c>
      <c r="F8" s="454"/>
    </row>
    <row r="9" spans="2:9">
      <c r="B9" s="4"/>
      <c r="C9" s="28"/>
      <c r="D9" s="29"/>
      <c r="E9" s="452" t="s">
        <v>47</v>
      </c>
      <c r="F9" s="454"/>
    </row>
    <row r="10" spans="2:9">
      <c r="B10" s="6" t="s">
        <v>3</v>
      </c>
      <c r="C10" s="378"/>
      <c r="D10" s="397"/>
      <c r="E10" s="378"/>
      <c r="F10" s="378"/>
    </row>
    <row r="11" spans="2:9">
      <c r="B11" s="6" t="s">
        <v>4</v>
      </c>
      <c r="C11" s="385">
        <v>121572</v>
      </c>
      <c r="D11" s="388"/>
      <c r="E11" s="385">
        <v>101088</v>
      </c>
      <c r="F11" s="385"/>
    </row>
    <row r="12" spans="2:9">
      <c r="B12" s="6" t="s">
        <v>5</v>
      </c>
      <c r="C12" s="386">
        <v>0.14000000000000001</v>
      </c>
      <c r="D12" s="413"/>
      <c r="E12" s="386">
        <v>0.14000000000000001</v>
      </c>
      <c r="F12" s="386"/>
    </row>
    <row r="13" spans="2:9">
      <c r="B13" s="6" t="s">
        <v>6</v>
      </c>
      <c r="C13" s="385">
        <f>C11*C12</f>
        <v>17020.080000000002</v>
      </c>
      <c r="D13" s="388"/>
      <c r="E13" s="385">
        <f>E11*E12</f>
        <v>14152.320000000002</v>
      </c>
      <c r="F13" s="385"/>
    </row>
    <row r="14" spans="2:9">
      <c r="B14" s="6" t="s">
        <v>7</v>
      </c>
      <c r="C14" s="385">
        <f>C11+C13</f>
        <v>138592.08000000002</v>
      </c>
      <c r="D14" s="388"/>
      <c r="E14" s="385">
        <f>E11+E13</f>
        <v>115240.32000000001</v>
      </c>
      <c r="F14" s="385"/>
    </row>
    <row r="15" spans="2:9">
      <c r="B15" s="6" t="s">
        <v>8</v>
      </c>
      <c r="C15" s="385">
        <f>C14*0.302</f>
        <v>41854.80816</v>
      </c>
      <c r="D15" s="388"/>
      <c r="E15" s="385">
        <f>E14*0.302</f>
        <v>34802.576639999999</v>
      </c>
      <c r="F15" s="385"/>
    </row>
    <row r="16" spans="2:9">
      <c r="B16" s="6"/>
      <c r="C16" s="386"/>
      <c r="D16" s="413"/>
      <c r="E16" s="386"/>
      <c r="F16" s="386"/>
    </row>
    <row r="17" spans="2:12">
      <c r="B17" s="6" t="s">
        <v>9</v>
      </c>
      <c r="C17" s="385">
        <v>316800</v>
      </c>
      <c r="D17" s="388"/>
      <c r="E17" s="385">
        <v>316800</v>
      </c>
      <c r="F17" s="385"/>
    </row>
    <row r="18" spans="2:12">
      <c r="B18" s="6" t="s">
        <v>10</v>
      </c>
      <c r="C18" s="385">
        <f>C14+C15+C17</f>
        <v>497246.88816000003</v>
      </c>
      <c r="D18" s="388"/>
      <c r="E18" s="385">
        <f>E14+E15+E17</f>
        <v>466842.89663999999</v>
      </c>
      <c r="F18" s="385"/>
    </row>
    <row r="19" spans="2:12">
      <c r="B19" s="6" t="s">
        <v>11</v>
      </c>
      <c r="C19" s="378"/>
      <c r="D19" s="397"/>
      <c r="E19" s="378"/>
      <c r="F19" s="378"/>
    </row>
    <row r="20" spans="2:12">
      <c r="B20" s="6" t="s">
        <v>12</v>
      </c>
      <c r="C20" s="386">
        <v>1.1200000000000001</v>
      </c>
      <c r="D20" s="413"/>
      <c r="E20" s="386">
        <v>1.1200000000000001</v>
      </c>
      <c r="F20" s="386"/>
    </row>
    <row r="21" spans="2:12">
      <c r="B21" s="6" t="s">
        <v>13</v>
      </c>
      <c r="C21" s="385">
        <f>C11*C20</f>
        <v>136160.64000000001</v>
      </c>
      <c r="D21" s="388"/>
      <c r="E21" s="385">
        <f>E11*E20</f>
        <v>113218.56000000001</v>
      </c>
      <c r="F21" s="385"/>
    </row>
    <row r="22" spans="2:12">
      <c r="B22" s="6" t="s">
        <v>14</v>
      </c>
      <c r="C22" s="385">
        <f>C18+C21</f>
        <v>633407.52815999999</v>
      </c>
      <c r="D22" s="388"/>
      <c r="E22" s="385">
        <f>E18+E21</f>
        <v>580061.45663999999</v>
      </c>
      <c r="F22" s="385"/>
    </row>
    <row r="23" spans="2:12">
      <c r="B23" s="6" t="s">
        <v>15</v>
      </c>
      <c r="C23" s="378">
        <v>9144</v>
      </c>
      <c r="D23" s="397"/>
      <c r="E23" s="378">
        <v>9144</v>
      </c>
      <c r="F23" s="378"/>
    </row>
    <row r="24" spans="2:12">
      <c r="B24" s="6" t="s">
        <v>16</v>
      </c>
      <c r="C24" s="378"/>
      <c r="D24" s="397"/>
      <c r="E24" s="378"/>
      <c r="F24" s="378"/>
    </row>
    <row r="25" spans="2:12">
      <c r="B25" s="6" t="s">
        <v>17</v>
      </c>
      <c r="C25" s="387">
        <v>0.85</v>
      </c>
      <c r="D25" s="426"/>
      <c r="E25" s="387">
        <v>0.85</v>
      </c>
      <c r="F25" s="387"/>
    </row>
    <row r="26" spans="2:12">
      <c r="B26" s="6"/>
      <c r="C26" s="378"/>
      <c r="D26" s="397"/>
      <c r="E26" s="378"/>
      <c r="F26" s="378"/>
    </row>
    <row r="27" spans="2:12" ht="15.75">
      <c r="B27" s="5" t="s">
        <v>93</v>
      </c>
      <c r="C27" s="379">
        <f>C22/(C23*C25)</f>
        <v>81.494458360352013</v>
      </c>
      <c r="D27" s="440"/>
      <c r="E27" s="379">
        <f>E22/(E23*E25)</f>
        <v>74.630932098193611</v>
      </c>
      <c r="F27" s="379"/>
    </row>
    <row r="29" spans="2:12">
      <c r="B29" s="114"/>
      <c r="C29" s="380" t="s">
        <v>234</v>
      </c>
      <c r="D29" s="381"/>
      <c r="E29" s="382"/>
      <c r="F29" s="380" t="s">
        <v>235</v>
      </c>
      <c r="G29" s="381"/>
      <c r="H29" s="382"/>
      <c r="I29" s="114" t="s">
        <v>67</v>
      </c>
      <c r="J29" s="383" t="s">
        <v>68</v>
      </c>
      <c r="K29" s="384"/>
      <c r="L29" s="114" t="s">
        <v>67</v>
      </c>
    </row>
    <row r="30" spans="2:12" ht="20.25" customHeight="1">
      <c r="B30" s="111" t="s">
        <v>69</v>
      </c>
      <c r="C30" s="35" t="s">
        <v>53</v>
      </c>
      <c r="D30" s="35" t="s">
        <v>70</v>
      </c>
      <c r="E30" s="35" t="s">
        <v>63</v>
      </c>
      <c r="F30" s="35" t="s">
        <v>53</v>
      </c>
      <c r="G30" s="35" t="s">
        <v>70</v>
      </c>
      <c r="H30" s="35" t="s">
        <v>63</v>
      </c>
      <c r="I30" s="35" t="s">
        <v>63</v>
      </c>
      <c r="J30" s="35" t="s">
        <v>62</v>
      </c>
      <c r="K30" s="35" t="s">
        <v>63</v>
      </c>
      <c r="L30" s="35" t="s">
        <v>71</v>
      </c>
    </row>
    <row r="31" spans="2:12" ht="17.25" customHeight="1">
      <c r="B31" s="111" t="s">
        <v>559</v>
      </c>
      <c r="C31" s="115">
        <v>4.5</v>
      </c>
      <c r="D31" s="112">
        <f>C27</f>
        <v>81.494458360352013</v>
      </c>
      <c r="E31" s="112">
        <f>C31*D31</f>
        <v>366.72506262158407</v>
      </c>
      <c r="F31" s="115">
        <v>4.5</v>
      </c>
      <c r="G31" s="112">
        <f>E27</f>
        <v>74.630932098193611</v>
      </c>
      <c r="H31" s="112">
        <f>F31*G31</f>
        <v>335.83919444187126</v>
      </c>
      <c r="I31" s="112">
        <f>E31+H31</f>
        <v>702.56425706345533</v>
      </c>
      <c r="J31" s="113">
        <v>20</v>
      </c>
      <c r="K31" s="112">
        <f>I31*J31/100</f>
        <v>140.51285141269108</v>
      </c>
      <c r="L31" s="112">
        <f>I31+K31</f>
        <v>843.07710847614635</v>
      </c>
    </row>
    <row r="32" spans="2:12" ht="17.25" customHeight="1">
      <c r="B32" s="111" t="s">
        <v>581</v>
      </c>
      <c r="C32" s="115">
        <v>6</v>
      </c>
      <c r="D32" s="112">
        <f>C27</f>
        <v>81.494458360352013</v>
      </c>
      <c r="E32" s="112">
        <f>C32*D32</f>
        <v>488.96675016211208</v>
      </c>
      <c r="F32" s="115">
        <v>3</v>
      </c>
      <c r="G32" s="112">
        <f>E27</f>
        <v>74.630932098193611</v>
      </c>
      <c r="H32" s="112">
        <f>F32*G32</f>
        <v>223.89279629458082</v>
      </c>
      <c r="I32" s="112">
        <f>E32+H32</f>
        <v>712.8595464566929</v>
      </c>
      <c r="J32" s="113">
        <v>20</v>
      </c>
      <c r="K32" s="112">
        <f>I32*20%</f>
        <v>142.57190929133859</v>
      </c>
      <c r="L32" s="112">
        <f>I32+K32</f>
        <v>855.43145574803145</v>
      </c>
    </row>
    <row r="33" spans="2:12" ht="15" customHeight="1">
      <c r="B33" s="111" t="s">
        <v>560</v>
      </c>
      <c r="C33" s="115">
        <v>3</v>
      </c>
      <c r="D33" s="112">
        <f>C27</f>
        <v>81.494458360352013</v>
      </c>
      <c r="E33" s="112">
        <f>C33*D33</f>
        <v>244.48337508105604</v>
      </c>
      <c r="F33" s="115">
        <v>3</v>
      </c>
      <c r="G33" s="112">
        <f>E27</f>
        <v>74.630932098193611</v>
      </c>
      <c r="H33" s="112">
        <f>F33*G33</f>
        <v>223.89279629458082</v>
      </c>
      <c r="I33" s="112">
        <f>E33+H33</f>
        <v>468.37617137563689</v>
      </c>
      <c r="J33" s="113">
        <v>20</v>
      </c>
      <c r="K33" s="112">
        <f>I33*J33/100</f>
        <v>93.675234275127366</v>
      </c>
      <c r="L33" s="112">
        <f>I33+K33</f>
        <v>562.05140565076431</v>
      </c>
    </row>
    <row r="34" spans="2:12" ht="17.25" customHeight="1">
      <c r="B34" s="111" t="s">
        <v>561</v>
      </c>
      <c r="C34" s="115">
        <v>1.4</v>
      </c>
      <c r="D34" s="112">
        <f>C27</f>
        <v>81.494458360352013</v>
      </c>
      <c r="E34" s="112">
        <f>C34*D34</f>
        <v>114.09224170449281</v>
      </c>
      <c r="F34" s="115">
        <v>1.4</v>
      </c>
      <c r="G34" s="112">
        <f>E27</f>
        <v>74.630932098193611</v>
      </c>
      <c r="H34" s="112">
        <f>F34*G34</f>
        <v>104.48330493747105</v>
      </c>
      <c r="I34" s="112">
        <f>E34+H34</f>
        <v>218.57554664196385</v>
      </c>
      <c r="J34" s="113">
        <v>20</v>
      </c>
      <c r="K34" s="112">
        <f>I34*J34/100</f>
        <v>43.715109328392771</v>
      </c>
      <c r="L34" s="112">
        <f>I34+K34</f>
        <v>262.29065597035662</v>
      </c>
    </row>
    <row r="35" spans="2:12" ht="15.75" customHeight="1">
      <c r="B35" s="111" t="s">
        <v>562</v>
      </c>
      <c r="C35" s="115"/>
      <c r="D35" s="112"/>
      <c r="E35" s="112"/>
      <c r="F35" s="115"/>
      <c r="G35" s="112"/>
      <c r="H35" s="112"/>
      <c r="I35" s="112"/>
      <c r="J35" s="113"/>
      <c r="K35" s="112"/>
      <c r="L35" s="112"/>
    </row>
    <row r="36" spans="2:12" ht="14.25" customHeight="1">
      <c r="B36" s="111" t="s">
        <v>563</v>
      </c>
      <c r="C36" s="115">
        <v>1.1000000000000001</v>
      </c>
      <c r="D36" s="112">
        <f>C27</f>
        <v>81.494458360352013</v>
      </c>
      <c r="E36" s="112">
        <f>C36*D36</f>
        <v>89.643904196387226</v>
      </c>
      <c r="F36" s="115">
        <v>1.1000000000000001</v>
      </c>
      <c r="G36" s="112">
        <f>E27</f>
        <v>74.630932098193611</v>
      </c>
      <c r="H36" s="112">
        <f>F36*G36</f>
        <v>82.094025308012974</v>
      </c>
      <c r="I36" s="112">
        <f>E36+H36</f>
        <v>171.7379295044002</v>
      </c>
      <c r="J36" s="113">
        <v>20</v>
      </c>
      <c r="K36" s="112">
        <f>I36*J36/100</f>
        <v>34.347585900880041</v>
      </c>
      <c r="L36" s="112">
        <f>I36+K36</f>
        <v>206.08551540528023</v>
      </c>
    </row>
    <row r="37" spans="2:12" ht="14.25" customHeight="1">
      <c r="B37" s="111" t="s">
        <v>564</v>
      </c>
      <c r="C37" s="115"/>
      <c r="D37" s="112"/>
      <c r="E37" s="112"/>
      <c r="F37" s="115"/>
      <c r="G37" s="112"/>
      <c r="H37" s="112"/>
      <c r="I37" s="112"/>
      <c r="J37" s="114"/>
      <c r="K37" s="114"/>
      <c r="L37" s="114"/>
    </row>
    <row r="38" spans="2:12">
      <c r="B38" s="96"/>
    </row>
    <row r="39" spans="2:12">
      <c r="B39" s="96" t="s">
        <v>455</v>
      </c>
      <c r="D39" t="s">
        <v>981</v>
      </c>
      <c r="F39" s="54"/>
      <c r="G39" s="54"/>
    </row>
    <row r="40" spans="2:12">
      <c r="B40" s="96"/>
      <c r="C40" s="96"/>
      <c r="D40" s="96"/>
      <c r="E40" s="96"/>
      <c r="F40" s="54"/>
      <c r="G40" s="54"/>
      <c r="H40" s="54"/>
    </row>
    <row r="41" spans="2:12">
      <c r="B41" s="96"/>
      <c r="C41" s="96"/>
      <c r="D41" s="96"/>
      <c r="E41" s="96"/>
      <c r="F41" s="54"/>
      <c r="G41" s="54"/>
      <c r="H41" s="54"/>
    </row>
    <row r="42" spans="2:12">
      <c r="B42" s="54"/>
      <c r="C42" s="54"/>
      <c r="D42" s="54"/>
      <c r="E42" s="56"/>
      <c r="F42" s="54"/>
      <c r="G42" s="54"/>
      <c r="H42" s="54"/>
    </row>
  </sheetData>
  <mergeCells count="46">
    <mergeCell ref="C29:E29"/>
    <mergeCell ref="F29:H29"/>
    <mergeCell ref="J29:K29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C12:D12"/>
    <mergeCell ref="E12:F12"/>
    <mergeCell ref="B3:G3"/>
    <mergeCell ref="C6:D6"/>
    <mergeCell ref="E6:F6"/>
    <mergeCell ref="C7:D7"/>
    <mergeCell ref="E7:F7"/>
    <mergeCell ref="E8:F8"/>
    <mergeCell ref="E9:F9"/>
    <mergeCell ref="C10:D10"/>
    <mergeCell ref="E10:F10"/>
    <mergeCell ref="C11:D11"/>
    <mergeCell ref="E11:F11"/>
  </mergeCells>
  <pageMargins left="0.7" right="0.7" top="0.75" bottom="0.75" header="0.3" footer="0.3"/>
  <pageSetup paperSize="9" scale="8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331"/>
  <sheetViews>
    <sheetView view="pageBreakPreview" topLeftCell="A10" zoomScaleSheetLayoutView="100" workbookViewId="0">
      <selection activeCell="B2" sqref="B2:J42"/>
    </sheetView>
  </sheetViews>
  <sheetFormatPr defaultRowHeight="15"/>
  <cols>
    <col min="1" max="1" width="3.7109375" customWidth="1"/>
    <col min="2" max="2" width="5.140625" customWidth="1"/>
    <col min="7" max="7" width="9.5703125" customWidth="1"/>
    <col min="14" max="14" width="6.28515625" customWidth="1"/>
  </cols>
  <sheetData>
    <row r="1" spans="2:22" ht="15.75">
      <c r="B1" s="295"/>
      <c r="C1" s="295"/>
      <c r="D1" s="295"/>
      <c r="E1" s="295"/>
      <c r="F1" s="295"/>
      <c r="G1" s="295"/>
      <c r="H1" s="295"/>
      <c r="I1" s="295"/>
      <c r="J1" s="295"/>
    </row>
    <row r="2" spans="2:22" ht="15.75">
      <c r="B2" s="295"/>
      <c r="C2" s="295"/>
      <c r="D2" s="295"/>
      <c r="E2" s="295"/>
      <c r="F2" s="295"/>
      <c r="G2" s="295" t="s">
        <v>1055</v>
      </c>
      <c r="H2" s="295"/>
      <c r="I2" s="295"/>
      <c r="J2" s="295"/>
    </row>
    <row r="3" spans="2:22" ht="15.75">
      <c r="B3" s="295" t="s">
        <v>918</v>
      </c>
      <c r="C3" s="295"/>
      <c r="D3" s="295"/>
      <c r="E3" s="295"/>
      <c r="F3" s="295"/>
      <c r="G3" s="295" t="s">
        <v>915</v>
      </c>
      <c r="H3" s="295"/>
      <c r="I3" s="295"/>
      <c r="J3" s="295"/>
      <c r="L3" s="411"/>
      <c r="M3" s="479"/>
      <c r="N3" s="479"/>
      <c r="O3" s="479"/>
      <c r="P3" s="479"/>
      <c r="Q3" s="479"/>
      <c r="R3" s="480"/>
      <c r="S3" s="480"/>
      <c r="T3" s="480"/>
    </row>
    <row r="4" spans="2:22" ht="15.75">
      <c r="B4" s="295" t="s">
        <v>919</v>
      </c>
      <c r="C4" s="295"/>
      <c r="D4" s="295"/>
      <c r="E4" s="295"/>
      <c r="F4" s="295"/>
      <c r="G4" s="295" t="s">
        <v>916</v>
      </c>
      <c r="H4" s="295"/>
      <c r="I4" s="295"/>
      <c r="J4" s="295"/>
      <c r="L4" s="411"/>
      <c r="M4" s="479"/>
      <c r="N4" s="479"/>
      <c r="O4" s="479"/>
      <c r="P4" s="479"/>
      <c r="Q4" s="479"/>
      <c r="R4" s="45"/>
      <c r="S4" s="247"/>
      <c r="T4" s="247"/>
    </row>
    <row r="5" spans="2:22" ht="15.75">
      <c r="B5" s="295" t="s">
        <v>40</v>
      </c>
      <c r="C5" s="295"/>
      <c r="D5" s="295"/>
      <c r="E5" s="295"/>
      <c r="F5" s="295"/>
      <c r="G5" s="295" t="s">
        <v>40</v>
      </c>
      <c r="H5" s="295"/>
      <c r="I5" s="295"/>
      <c r="J5" s="295"/>
      <c r="L5" s="233"/>
      <c r="M5" s="481"/>
      <c r="N5" s="482"/>
      <c r="O5" s="482"/>
      <c r="P5" s="482"/>
      <c r="Q5" s="233"/>
      <c r="R5" s="233"/>
      <c r="S5" s="233"/>
      <c r="T5" s="233"/>
    </row>
    <row r="6" spans="2:22" ht="15.75">
      <c r="B6" s="295" t="s">
        <v>920</v>
      </c>
      <c r="C6" s="295"/>
      <c r="D6" s="295"/>
      <c r="E6" s="295"/>
      <c r="F6" s="295"/>
      <c r="G6" s="295" t="s">
        <v>1066</v>
      </c>
      <c r="H6" s="295"/>
      <c r="I6" s="295"/>
      <c r="J6" s="295"/>
      <c r="L6" s="45"/>
      <c r="M6" s="483"/>
      <c r="N6" s="411"/>
      <c r="O6" s="411"/>
      <c r="P6" s="411"/>
      <c r="Q6" s="480"/>
      <c r="R6" s="269"/>
      <c r="S6" s="269"/>
      <c r="T6" s="269"/>
    </row>
    <row r="7" spans="2:22" ht="15.75">
      <c r="B7" s="295"/>
      <c r="C7" s="295"/>
      <c r="D7" s="295"/>
      <c r="E7" s="295"/>
      <c r="F7" s="295"/>
      <c r="G7" s="295"/>
      <c r="H7" s="295"/>
      <c r="I7" s="295"/>
      <c r="J7" s="295"/>
      <c r="L7" s="45"/>
      <c r="M7" s="484"/>
      <c r="N7" s="484"/>
      <c r="O7" s="484"/>
      <c r="P7" s="484"/>
      <c r="Q7" s="480"/>
      <c r="R7" s="270"/>
      <c r="S7" s="270"/>
      <c r="T7" s="270"/>
    </row>
    <row r="8" spans="2:22" ht="46.5" customHeight="1">
      <c r="B8" s="487" t="s">
        <v>1020</v>
      </c>
      <c r="C8" s="488"/>
      <c r="D8" s="488"/>
      <c r="E8" s="488"/>
      <c r="F8" s="488"/>
      <c r="G8" s="488"/>
      <c r="H8" s="488"/>
      <c r="I8" s="488"/>
      <c r="J8" s="488"/>
      <c r="L8" s="271"/>
      <c r="M8" s="485"/>
      <c r="N8" s="485"/>
      <c r="O8" s="485"/>
      <c r="P8" s="485"/>
      <c r="Q8" s="480"/>
      <c r="R8" s="270"/>
      <c r="S8" s="270"/>
      <c r="T8" s="270"/>
      <c r="U8" s="90"/>
      <c r="V8" s="45"/>
    </row>
    <row r="9" spans="2:22" ht="15.75">
      <c r="B9" s="502" t="s">
        <v>1024</v>
      </c>
      <c r="C9" s="503"/>
      <c r="D9" s="503"/>
      <c r="E9" s="503"/>
      <c r="F9" s="503"/>
      <c r="G9" s="503"/>
      <c r="H9" s="503"/>
      <c r="I9" s="503"/>
      <c r="J9" s="503"/>
      <c r="L9" s="271"/>
      <c r="M9" s="485"/>
      <c r="N9" s="411"/>
      <c r="O9" s="411"/>
      <c r="P9" s="411"/>
      <c r="Q9" s="480"/>
      <c r="R9" s="270"/>
      <c r="S9" s="270"/>
      <c r="T9" s="270"/>
      <c r="U9" s="90"/>
      <c r="V9" s="45"/>
    </row>
    <row r="10" spans="2:22" ht="15.75">
      <c r="B10" s="295"/>
      <c r="C10" s="295"/>
      <c r="D10" s="295"/>
      <c r="E10" s="295"/>
      <c r="F10" s="295"/>
      <c r="G10" s="295"/>
      <c r="H10" s="295"/>
      <c r="I10" s="295"/>
      <c r="J10" s="295"/>
      <c r="L10" s="271"/>
      <c r="M10" s="485"/>
      <c r="N10" s="411"/>
      <c r="O10" s="411"/>
      <c r="P10" s="411"/>
      <c r="Q10" s="480"/>
      <c r="R10" s="270"/>
      <c r="S10" s="270"/>
      <c r="T10" s="270"/>
      <c r="U10" s="45"/>
      <c r="V10" s="45"/>
    </row>
    <row r="11" spans="2:22" ht="15.75" customHeight="1">
      <c r="B11" s="492" t="s">
        <v>1008</v>
      </c>
      <c r="C11" s="493" t="s">
        <v>1028</v>
      </c>
      <c r="D11" s="494"/>
      <c r="E11" s="494"/>
      <c r="F11" s="495"/>
      <c r="G11" s="499" t="s">
        <v>1009</v>
      </c>
      <c r="H11" s="499"/>
      <c r="I11" s="499"/>
      <c r="J11" s="295"/>
      <c r="L11" s="271"/>
      <c r="M11" s="485"/>
      <c r="N11" s="411"/>
      <c r="O11" s="411"/>
      <c r="P11" s="411"/>
      <c r="Q11" s="480"/>
      <c r="R11" s="270"/>
      <c r="S11" s="270"/>
      <c r="T11" s="270"/>
      <c r="U11" s="45"/>
      <c r="V11" s="45"/>
    </row>
    <row r="12" spans="2:22" ht="63">
      <c r="B12" s="492"/>
      <c r="C12" s="496"/>
      <c r="D12" s="497"/>
      <c r="E12" s="497"/>
      <c r="F12" s="498"/>
      <c r="G12" s="296" t="s">
        <v>567</v>
      </c>
      <c r="H12" s="297" t="s">
        <v>1014</v>
      </c>
      <c r="I12" s="297" t="s">
        <v>1015</v>
      </c>
      <c r="J12" s="295"/>
      <c r="L12" s="271"/>
      <c r="M12" s="485"/>
      <c r="N12" s="485"/>
      <c r="O12" s="485"/>
      <c r="P12" s="485"/>
      <c r="Q12" s="480"/>
      <c r="R12" s="270"/>
      <c r="S12" s="270"/>
      <c r="T12" s="270"/>
      <c r="U12" s="45"/>
      <c r="V12" s="45"/>
    </row>
    <row r="13" spans="2:22" ht="15.75">
      <c r="B13" s="288">
        <v>1</v>
      </c>
      <c r="C13" s="476">
        <v>2</v>
      </c>
      <c r="D13" s="476"/>
      <c r="E13" s="476"/>
      <c r="F13" s="476"/>
      <c r="G13" s="288">
        <v>4</v>
      </c>
      <c r="H13" s="288">
        <v>5</v>
      </c>
      <c r="I13" s="288">
        <v>6</v>
      </c>
      <c r="J13" s="295"/>
      <c r="L13" s="271"/>
      <c r="M13" s="485"/>
      <c r="N13" s="485"/>
      <c r="O13" s="485"/>
      <c r="P13" s="485"/>
      <c r="Q13" s="480"/>
      <c r="R13" s="270"/>
      <c r="S13" s="270"/>
      <c r="T13" s="270"/>
      <c r="U13" s="45"/>
      <c r="V13" s="45"/>
    </row>
    <row r="14" spans="2:22" ht="15.75" customHeight="1">
      <c r="B14" s="281">
        <v>1</v>
      </c>
      <c r="C14" s="455" t="s">
        <v>575</v>
      </c>
      <c r="D14" s="474"/>
      <c r="E14" s="474"/>
      <c r="F14" s="475"/>
      <c r="G14" s="288">
        <v>37</v>
      </c>
      <c r="H14" s="288">
        <v>37</v>
      </c>
      <c r="I14" s="288">
        <v>37</v>
      </c>
      <c r="J14" s="295"/>
      <c r="L14" s="271"/>
      <c r="M14" s="485"/>
      <c r="N14" s="411"/>
      <c r="O14" s="411"/>
      <c r="P14" s="411"/>
      <c r="Q14" s="480"/>
      <c r="R14" s="270"/>
      <c r="S14" s="270"/>
      <c r="T14" s="270"/>
      <c r="U14" s="45"/>
      <c r="V14" s="45"/>
    </row>
    <row r="15" spans="2:22" ht="15.75">
      <c r="B15" s="281">
        <v>2</v>
      </c>
      <c r="C15" s="478" t="s">
        <v>1010</v>
      </c>
      <c r="D15" s="478"/>
      <c r="E15" s="478"/>
      <c r="F15" s="478"/>
      <c r="G15" s="288">
        <v>250</v>
      </c>
      <c r="H15" s="288">
        <v>250</v>
      </c>
      <c r="I15" s="288">
        <v>250</v>
      </c>
      <c r="J15" s="295"/>
      <c r="L15" s="271"/>
      <c r="M15" s="485"/>
      <c r="N15" s="411"/>
      <c r="O15" s="411"/>
      <c r="P15" s="411"/>
      <c r="Q15" s="480"/>
      <c r="R15" s="270"/>
      <c r="S15" s="270"/>
      <c r="T15" s="270"/>
      <c r="U15" s="45"/>
      <c r="V15" s="45"/>
    </row>
    <row r="16" spans="2:22" ht="15.75">
      <c r="B16" s="298">
        <v>3</v>
      </c>
      <c r="C16" s="455" t="s">
        <v>571</v>
      </c>
      <c r="D16" s="474"/>
      <c r="E16" s="474"/>
      <c r="F16" s="475"/>
      <c r="G16" s="288">
        <v>130</v>
      </c>
      <c r="H16" s="288">
        <v>130</v>
      </c>
      <c r="I16" s="288">
        <v>130</v>
      </c>
      <c r="J16" s="295"/>
      <c r="L16" s="271"/>
      <c r="M16" s="485"/>
      <c r="N16" s="485"/>
      <c r="O16" s="485"/>
      <c r="P16" s="485"/>
      <c r="Q16" s="480"/>
      <c r="R16" s="270"/>
      <c r="S16" s="270"/>
      <c r="T16" s="270"/>
      <c r="U16" s="45"/>
      <c r="V16" s="45"/>
    </row>
    <row r="17" spans="2:22" ht="15.75">
      <c r="B17" s="298">
        <v>4</v>
      </c>
      <c r="C17" s="455" t="s">
        <v>942</v>
      </c>
      <c r="D17" s="474"/>
      <c r="E17" s="474"/>
      <c r="F17" s="475"/>
      <c r="G17" s="288">
        <v>165</v>
      </c>
      <c r="H17" s="288">
        <v>165</v>
      </c>
      <c r="I17" s="288">
        <v>165</v>
      </c>
      <c r="J17" s="295"/>
      <c r="L17" s="271"/>
      <c r="M17" s="485"/>
      <c r="N17" s="485"/>
      <c r="O17" s="485"/>
      <c r="P17" s="485"/>
      <c r="Q17" s="480"/>
      <c r="R17" s="270"/>
      <c r="S17" s="270"/>
      <c r="T17" s="270"/>
      <c r="U17" s="45"/>
      <c r="V17" s="45"/>
    </row>
    <row r="18" spans="2:22" ht="15.75">
      <c r="B18" s="298">
        <v>5</v>
      </c>
      <c r="C18" s="455" t="s">
        <v>572</v>
      </c>
      <c r="D18" s="474"/>
      <c r="E18" s="474"/>
      <c r="F18" s="475"/>
      <c r="G18" s="288">
        <v>83</v>
      </c>
      <c r="H18" s="288">
        <v>83</v>
      </c>
      <c r="I18" s="288">
        <v>83</v>
      </c>
      <c r="J18" s="295"/>
      <c r="L18" s="271"/>
      <c r="M18" s="485"/>
      <c r="N18" s="485"/>
      <c r="O18" s="485"/>
      <c r="P18" s="485"/>
      <c r="Q18" s="480"/>
      <c r="R18" s="270"/>
      <c r="S18" s="270"/>
      <c r="T18" s="270"/>
      <c r="U18" s="45"/>
      <c r="V18" s="45"/>
    </row>
    <row r="19" spans="2:22" ht="15.75">
      <c r="B19" s="298">
        <v>6</v>
      </c>
      <c r="C19" s="455" t="s">
        <v>568</v>
      </c>
      <c r="D19" s="474"/>
      <c r="E19" s="474"/>
      <c r="F19" s="475"/>
      <c r="G19" s="288">
        <v>109</v>
      </c>
      <c r="H19" s="288">
        <v>109</v>
      </c>
      <c r="I19" s="288">
        <v>109</v>
      </c>
      <c r="J19" s="295"/>
      <c r="L19" s="271"/>
      <c r="M19" s="485"/>
      <c r="N19" s="411"/>
      <c r="O19" s="411"/>
      <c r="P19" s="250"/>
      <c r="Q19" s="480"/>
      <c r="R19" s="233"/>
      <c r="S19" s="270"/>
      <c r="T19" s="270"/>
      <c r="U19" s="45"/>
      <c r="V19" s="45"/>
    </row>
    <row r="20" spans="2:22" ht="15.75">
      <c r="B20" s="298">
        <v>7</v>
      </c>
      <c r="C20" s="455" t="s">
        <v>941</v>
      </c>
      <c r="D20" s="474"/>
      <c r="E20" s="474"/>
      <c r="F20" s="475"/>
      <c r="G20" s="288">
        <v>355</v>
      </c>
      <c r="H20" s="288">
        <v>355</v>
      </c>
      <c r="I20" s="288">
        <v>355</v>
      </c>
      <c r="J20" s="295"/>
      <c r="L20" s="271"/>
      <c r="M20" s="485"/>
      <c r="N20" s="411"/>
      <c r="O20" s="411"/>
      <c r="P20" s="411"/>
      <c r="Q20" s="480"/>
      <c r="R20" s="270"/>
      <c r="S20" s="270"/>
      <c r="T20" s="270"/>
      <c r="U20" s="45"/>
      <c r="V20" s="45"/>
    </row>
    <row r="21" spans="2:22" ht="15.75">
      <c r="B21" s="298">
        <v>8</v>
      </c>
      <c r="C21" s="455" t="s">
        <v>943</v>
      </c>
      <c r="D21" s="474"/>
      <c r="E21" s="474"/>
      <c r="F21" s="475"/>
      <c r="G21" s="288">
        <v>0</v>
      </c>
      <c r="H21" s="288">
        <v>0</v>
      </c>
      <c r="I21" s="288">
        <v>305</v>
      </c>
      <c r="J21" s="295"/>
      <c r="L21" s="271"/>
      <c r="M21" s="485"/>
      <c r="N21" s="411"/>
      <c r="O21" s="411"/>
      <c r="P21" s="411"/>
      <c r="Q21" s="480"/>
      <c r="R21" s="270"/>
      <c r="S21" s="270"/>
      <c r="T21" s="270"/>
      <c r="U21" s="45"/>
      <c r="V21" s="45"/>
    </row>
    <row r="22" spans="2:22" ht="15.75">
      <c r="B22" s="298">
        <v>9</v>
      </c>
      <c r="C22" s="455" t="s">
        <v>576</v>
      </c>
      <c r="D22" s="474"/>
      <c r="E22" s="474"/>
      <c r="F22" s="475"/>
      <c r="G22" s="288">
        <v>184</v>
      </c>
      <c r="H22" s="288">
        <v>184</v>
      </c>
      <c r="I22" s="288">
        <v>184</v>
      </c>
      <c r="J22" s="295"/>
      <c r="L22" s="271"/>
      <c r="M22" s="273"/>
      <c r="N22" s="250"/>
      <c r="O22" s="250"/>
      <c r="P22" s="250"/>
      <c r="Q22" s="480"/>
      <c r="R22" s="270"/>
      <c r="S22" s="270"/>
      <c r="T22" s="270"/>
      <c r="U22" s="45"/>
      <c r="V22" s="45"/>
    </row>
    <row r="23" spans="2:22" ht="15.75">
      <c r="B23" s="298">
        <v>10</v>
      </c>
      <c r="C23" s="455" t="s">
        <v>1029</v>
      </c>
      <c r="D23" s="474"/>
      <c r="E23" s="474"/>
      <c r="F23" s="475"/>
      <c r="G23" s="288">
        <v>136</v>
      </c>
      <c r="H23" s="288">
        <v>136</v>
      </c>
      <c r="I23" s="288">
        <v>136</v>
      </c>
      <c r="J23" s="295"/>
      <c r="L23" s="271"/>
      <c r="M23" s="273"/>
      <c r="N23" s="273"/>
      <c r="O23" s="273"/>
      <c r="P23" s="273"/>
      <c r="Q23" s="480"/>
      <c r="R23" s="270"/>
      <c r="S23" s="270"/>
      <c r="T23" s="270"/>
      <c r="U23" s="45"/>
      <c r="V23" s="45"/>
    </row>
    <row r="24" spans="2:22" ht="15.75">
      <c r="B24" s="298">
        <v>11</v>
      </c>
      <c r="C24" s="455" t="s">
        <v>573</v>
      </c>
      <c r="D24" s="474"/>
      <c r="E24" s="474"/>
      <c r="F24" s="475"/>
      <c r="G24" s="288">
        <v>0</v>
      </c>
      <c r="H24" s="288">
        <v>185</v>
      </c>
      <c r="I24" s="288">
        <v>185</v>
      </c>
      <c r="J24" s="295"/>
      <c r="L24" s="271"/>
      <c r="M24" s="274"/>
      <c r="N24" s="274"/>
      <c r="O24" s="274"/>
      <c r="P24" s="274"/>
      <c r="Q24" s="274"/>
      <c r="R24" s="275"/>
      <c r="S24" s="276"/>
      <c r="T24" s="276"/>
      <c r="U24" s="45"/>
      <c r="V24" s="45"/>
    </row>
    <row r="25" spans="2:22" ht="15.75">
      <c r="B25" s="298">
        <v>12</v>
      </c>
      <c r="C25" s="455" t="s">
        <v>574</v>
      </c>
      <c r="D25" s="474"/>
      <c r="E25" s="474"/>
      <c r="F25" s="475"/>
      <c r="G25" s="288">
        <v>176</v>
      </c>
      <c r="H25" s="288">
        <v>176</v>
      </c>
      <c r="I25" s="288">
        <v>176</v>
      </c>
      <c r="J25" s="295"/>
      <c r="L25" s="45"/>
      <c r="M25" s="445"/>
      <c r="N25" s="445"/>
      <c r="O25" s="445"/>
      <c r="P25" s="445"/>
      <c r="Q25" s="445"/>
      <c r="R25" s="445"/>
      <c r="S25" s="209"/>
      <c r="T25" s="209"/>
      <c r="U25" s="45"/>
      <c r="V25" s="45"/>
    </row>
    <row r="26" spans="2:22" ht="29.25" customHeight="1">
      <c r="B26" s="298">
        <v>13</v>
      </c>
      <c r="C26" s="455" t="s">
        <v>1016</v>
      </c>
      <c r="D26" s="474"/>
      <c r="E26" s="474"/>
      <c r="F26" s="475"/>
      <c r="G26" s="288">
        <v>199</v>
      </c>
      <c r="H26" s="288">
        <v>199</v>
      </c>
      <c r="I26" s="288">
        <v>199</v>
      </c>
      <c r="J26" s="295"/>
      <c r="M26" s="232"/>
      <c r="N26" s="232"/>
      <c r="O26" s="232"/>
      <c r="P26" s="232"/>
      <c r="Q26" s="232"/>
      <c r="R26" s="232"/>
      <c r="S26" s="209"/>
      <c r="T26" s="209"/>
      <c r="U26" s="45"/>
      <c r="V26" s="45"/>
    </row>
    <row r="27" spans="2:22" ht="15.75">
      <c r="B27" s="298">
        <v>14</v>
      </c>
      <c r="C27" s="455" t="s">
        <v>1011</v>
      </c>
      <c r="D27" s="474"/>
      <c r="E27" s="474"/>
      <c r="F27" s="475"/>
      <c r="G27" s="288">
        <v>79</v>
      </c>
      <c r="H27" s="288">
        <v>79</v>
      </c>
      <c r="I27" s="288">
        <v>79</v>
      </c>
      <c r="J27" s="295"/>
      <c r="M27" s="445"/>
      <c r="N27" s="445"/>
      <c r="O27" s="445"/>
      <c r="P27" s="445"/>
      <c r="Q27" s="445"/>
      <c r="R27" s="445"/>
      <c r="S27" s="209"/>
      <c r="T27" s="209"/>
      <c r="U27" s="45"/>
      <c r="V27" s="45"/>
    </row>
    <row r="28" spans="2:22" ht="30" customHeight="1">
      <c r="B28" s="298">
        <v>15</v>
      </c>
      <c r="C28" s="455" t="s">
        <v>1018</v>
      </c>
      <c r="D28" s="474"/>
      <c r="E28" s="474"/>
      <c r="F28" s="475"/>
      <c r="G28" s="288">
        <v>71</v>
      </c>
      <c r="H28" s="288">
        <v>71</v>
      </c>
      <c r="I28" s="288">
        <v>71</v>
      </c>
      <c r="J28" s="295"/>
      <c r="M28" s="445"/>
      <c r="N28" s="445"/>
      <c r="O28" s="445"/>
      <c r="P28" s="445"/>
      <c r="Q28" s="445"/>
      <c r="R28" s="445"/>
      <c r="S28" s="209"/>
      <c r="T28" s="209"/>
      <c r="U28" s="45"/>
      <c r="V28" s="45"/>
    </row>
    <row r="29" spans="2:22" ht="30" customHeight="1">
      <c r="B29" s="298">
        <v>16</v>
      </c>
      <c r="C29" s="455" t="s">
        <v>1017</v>
      </c>
      <c r="D29" s="474"/>
      <c r="E29" s="474"/>
      <c r="F29" s="263"/>
      <c r="G29" s="288">
        <v>72</v>
      </c>
      <c r="H29" s="288">
        <v>72</v>
      </c>
      <c r="I29" s="288">
        <v>72</v>
      </c>
      <c r="J29" s="295"/>
      <c r="M29" s="445"/>
      <c r="N29" s="445"/>
      <c r="O29" s="445"/>
      <c r="P29" s="445"/>
      <c r="Q29" s="445"/>
      <c r="R29" s="445"/>
      <c r="S29" s="209"/>
      <c r="T29" s="209"/>
      <c r="U29" s="45"/>
      <c r="V29" s="45"/>
    </row>
    <row r="30" spans="2:22" ht="29.25" customHeight="1">
      <c r="B30" s="298">
        <v>17</v>
      </c>
      <c r="C30" s="455" t="s">
        <v>1012</v>
      </c>
      <c r="D30" s="474"/>
      <c r="E30" s="474"/>
      <c r="F30" s="475"/>
      <c r="G30" s="288">
        <v>0</v>
      </c>
      <c r="H30" s="288">
        <v>326</v>
      </c>
      <c r="I30" s="288">
        <v>326</v>
      </c>
      <c r="J30" s="295"/>
      <c r="M30" s="45"/>
      <c r="N30" s="45"/>
      <c r="O30" s="90"/>
      <c r="P30" s="90"/>
      <c r="Q30" s="90"/>
      <c r="R30" s="90"/>
      <c r="S30" s="210"/>
      <c r="T30" s="210"/>
      <c r="U30" s="45"/>
      <c r="V30" s="45"/>
    </row>
    <row r="31" spans="2:22" ht="15.75">
      <c r="B31" s="298">
        <v>18</v>
      </c>
      <c r="C31" s="455" t="s">
        <v>1013</v>
      </c>
      <c r="D31" s="474"/>
      <c r="E31" s="474"/>
      <c r="F31" s="475"/>
      <c r="G31" s="288">
        <v>0</v>
      </c>
      <c r="H31" s="288">
        <v>253</v>
      </c>
      <c r="I31" s="288">
        <v>253</v>
      </c>
      <c r="J31" s="295"/>
      <c r="M31" s="45"/>
      <c r="N31" s="45"/>
      <c r="O31" s="90"/>
      <c r="P31" s="90"/>
      <c r="Q31" s="90"/>
      <c r="R31" s="90"/>
      <c r="S31" s="210"/>
      <c r="T31" s="210"/>
      <c r="U31" s="45"/>
      <c r="V31" s="45"/>
    </row>
    <row r="32" spans="2:22" ht="15.75">
      <c r="B32" s="298">
        <v>19</v>
      </c>
      <c r="C32" s="261" t="s">
        <v>1019</v>
      </c>
      <c r="D32" s="262"/>
      <c r="E32" s="262"/>
      <c r="F32" s="263"/>
      <c r="G32" s="288">
        <v>65</v>
      </c>
      <c r="H32" s="288">
        <v>65</v>
      </c>
      <c r="I32" s="288">
        <v>65</v>
      </c>
      <c r="J32" s="295"/>
      <c r="M32" s="45"/>
      <c r="N32" s="45"/>
      <c r="O32" s="90"/>
      <c r="P32" s="90"/>
      <c r="Q32" s="90"/>
      <c r="R32" s="90"/>
      <c r="S32" s="210"/>
      <c r="T32" s="210"/>
      <c r="U32" s="45"/>
      <c r="V32" s="45"/>
    </row>
    <row r="33" spans="2:20" ht="15.75">
      <c r="B33" s="298">
        <v>20</v>
      </c>
      <c r="C33" s="261" t="s">
        <v>569</v>
      </c>
      <c r="D33" s="262"/>
      <c r="E33" s="262"/>
      <c r="F33" s="263"/>
      <c r="G33" s="288">
        <v>99</v>
      </c>
      <c r="H33" s="288">
        <v>99</v>
      </c>
      <c r="I33" s="288">
        <v>99</v>
      </c>
      <c r="J33" s="295"/>
      <c r="O33" s="1"/>
      <c r="P33" s="1"/>
      <c r="Q33" s="1"/>
      <c r="R33" s="1"/>
      <c r="S33" s="123"/>
      <c r="T33" s="123"/>
    </row>
    <row r="34" spans="2:20" ht="15.75">
      <c r="B34" s="298"/>
      <c r="C34" s="264" t="s">
        <v>182</v>
      </c>
      <c r="D34" s="265"/>
      <c r="E34" s="265"/>
      <c r="F34" s="266"/>
      <c r="G34" s="267">
        <f>SUM(G14:G33)</f>
        <v>2210</v>
      </c>
      <c r="H34" s="268">
        <f>SUM(H14:H33)</f>
        <v>2974</v>
      </c>
      <c r="I34" s="268">
        <f>SUM(I14:I33)</f>
        <v>3279</v>
      </c>
      <c r="J34" s="295"/>
      <c r="O34" s="1"/>
      <c r="P34" s="1"/>
      <c r="Q34" s="1"/>
      <c r="R34" s="1"/>
      <c r="S34" s="123"/>
      <c r="T34" s="123"/>
    </row>
    <row r="35" spans="2:20" ht="15.75">
      <c r="B35" s="295"/>
      <c r="C35" s="486"/>
      <c r="D35" s="486"/>
      <c r="E35" s="486"/>
      <c r="F35" s="486"/>
      <c r="G35" s="486"/>
      <c r="H35" s="299"/>
      <c r="I35" s="299"/>
      <c r="J35" s="295"/>
      <c r="O35" s="1"/>
      <c r="P35" s="1"/>
      <c r="Q35" s="1"/>
      <c r="R35" s="1"/>
      <c r="S35" s="123"/>
      <c r="T35" s="123"/>
    </row>
    <row r="36" spans="2:20">
      <c r="C36" s="287"/>
      <c r="D36" s="287"/>
      <c r="E36" s="287"/>
      <c r="F36" s="287"/>
      <c r="G36" s="287"/>
      <c r="H36" s="209"/>
      <c r="I36" s="209"/>
      <c r="O36" s="1"/>
      <c r="P36" s="1"/>
      <c r="Q36" s="1"/>
      <c r="R36" s="1"/>
      <c r="S36" s="123"/>
      <c r="T36" s="123"/>
    </row>
    <row r="37" spans="2:20">
      <c r="C37" s="287"/>
      <c r="D37" s="287"/>
      <c r="E37" s="287"/>
      <c r="F37" s="287"/>
      <c r="G37" s="287"/>
      <c r="H37" s="209"/>
      <c r="I37" s="209"/>
      <c r="O37" s="1"/>
      <c r="P37" s="1"/>
      <c r="Q37" s="1"/>
      <c r="R37" s="1"/>
      <c r="S37" s="123"/>
      <c r="T37" s="123"/>
    </row>
    <row r="38" spans="2:20">
      <c r="C38" s="287"/>
      <c r="D38" s="287"/>
      <c r="E38" s="287"/>
      <c r="F38" s="287"/>
      <c r="G38" s="287"/>
      <c r="H38" s="209"/>
      <c r="I38" s="209"/>
      <c r="O38" s="1"/>
      <c r="P38" s="1"/>
      <c r="Q38" s="1"/>
      <c r="R38" s="1"/>
      <c r="S38" s="123"/>
      <c r="T38" s="123"/>
    </row>
    <row r="39" spans="2:20">
      <c r="C39" s="287"/>
      <c r="D39" s="287"/>
      <c r="E39" s="287"/>
      <c r="F39" s="287"/>
      <c r="G39" s="287"/>
      <c r="H39" s="209"/>
      <c r="I39" s="209"/>
      <c r="O39" s="1"/>
      <c r="P39" s="1"/>
      <c r="Q39" s="1"/>
      <c r="R39" s="1"/>
      <c r="S39" s="123"/>
      <c r="T39" s="123"/>
    </row>
    <row r="40" spans="2:20">
      <c r="C40" s="287"/>
      <c r="D40" s="287"/>
      <c r="E40" s="287"/>
      <c r="F40" s="287"/>
      <c r="G40" s="287"/>
      <c r="H40" s="209"/>
      <c r="I40" s="209"/>
      <c r="O40" s="1"/>
      <c r="P40" s="1"/>
      <c r="Q40" s="1"/>
      <c r="R40" s="1"/>
      <c r="S40" s="123"/>
      <c r="T40" s="123"/>
    </row>
    <row r="41" spans="2:20">
      <c r="C41" s="287"/>
      <c r="D41" s="287"/>
      <c r="E41" s="287"/>
      <c r="F41" s="287"/>
      <c r="G41" s="287"/>
      <c r="H41" s="209"/>
      <c r="I41" s="209"/>
      <c r="O41" s="1"/>
      <c r="P41" s="1"/>
      <c r="Q41" s="1"/>
      <c r="R41" s="1"/>
      <c r="S41" s="123"/>
      <c r="T41" s="123"/>
    </row>
    <row r="42" spans="2:20">
      <c r="C42" s="444" t="s">
        <v>946</v>
      </c>
      <c r="D42" s="444"/>
      <c r="E42" s="444"/>
      <c r="F42" s="444"/>
      <c r="G42" s="444"/>
      <c r="H42" s="209"/>
      <c r="I42" s="209" t="s">
        <v>1061</v>
      </c>
      <c r="O42" s="1"/>
      <c r="P42" s="1"/>
      <c r="Q42" s="1"/>
      <c r="R42" s="1"/>
      <c r="S42" s="123"/>
      <c r="T42" s="123"/>
    </row>
    <row r="43" spans="2:20">
      <c r="C43" s="287"/>
      <c r="D43" s="287"/>
      <c r="E43" s="287"/>
      <c r="F43" s="287"/>
      <c r="G43" s="287"/>
      <c r="H43" s="209"/>
      <c r="I43" s="209"/>
      <c r="O43" s="1"/>
      <c r="P43" s="1"/>
      <c r="Q43" s="1"/>
      <c r="R43" s="1"/>
      <c r="S43" s="123"/>
      <c r="T43" s="123"/>
    </row>
    <row r="44" spans="2:20">
      <c r="C44" s="287"/>
      <c r="D44" s="287"/>
      <c r="E44" s="287"/>
      <c r="F44" s="287"/>
      <c r="G44" s="287"/>
      <c r="H44" s="209"/>
      <c r="I44" s="209"/>
      <c r="O44" s="1"/>
      <c r="P44" s="1"/>
      <c r="Q44" s="1"/>
      <c r="R44" s="1"/>
      <c r="S44" s="123"/>
      <c r="T44" s="123"/>
    </row>
    <row r="45" spans="2:20">
      <c r="C45" s="287"/>
      <c r="D45" s="287"/>
      <c r="E45" s="287"/>
      <c r="F45" s="287"/>
      <c r="G45" s="287"/>
      <c r="H45" s="209"/>
      <c r="I45" s="209"/>
      <c r="O45" s="1"/>
      <c r="P45" s="1"/>
      <c r="Q45" s="1"/>
      <c r="R45" s="1"/>
      <c r="S45" s="123"/>
      <c r="T45" s="123"/>
    </row>
    <row r="46" spans="2:20">
      <c r="C46" s="287"/>
      <c r="D46" s="287"/>
      <c r="E46" s="287"/>
      <c r="F46" s="287"/>
      <c r="G46" s="287"/>
      <c r="H46" s="209"/>
      <c r="I46" s="209"/>
      <c r="O46" s="1"/>
      <c r="P46" s="1"/>
      <c r="Q46" s="1"/>
      <c r="R46" s="1"/>
      <c r="S46" s="123"/>
      <c r="T46" s="123"/>
    </row>
    <row r="47" spans="2:20">
      <c r="C47" s="287"/>
      <c r="D47" s="287"/>
      <c r="E47" s="287"/>
      <c r="F47" s="287"/>
      <c r="G47" s="287"/>
      <c r="H47" s="209"/>
      <c r="I47" s="209"/>
      <c r="O47" s="1"/>
      <c r="P47" s="1"/>
      <c r="Q47" s="1"/>
      <c r="R47" s="1"/>
      <c r="S47" s="123"/>
      <c r="T47" s="123"/>
    </row>
    <row r="48" spans="2:20">
      <c r="C48" s="291"/>
      <c r="D48" s="291"/>
      <c r="E48" s="291"/>
      <c r="F48" s="291"/>
      <c r="G48" s="291"/>
      <c r="H48" s="209"/>
      <c r="I48" s="209"/>
      <c r="O48" s="1"/>
      <c r="P48" s="1"/>
      <c r="Q48" s="1"/>
      <c r="R48" s="1"/>
      <c r="S48" s="123"/>
      <c r="T48" s="123"/>
    </row>
    <row r="49" spans="2:20">
      <c r="C49" s="291"/>
      <c r="D49" s="291"/>
      <c r="E49" s="291"/>
      <c r="F49" s="291"/>
      <c r="G49" s="291"/>
      <c r="H49" s="209"/>
      <c r="I49" s="209"/>
      <c r="O49" s="1"/>
      <c r="P49" s="1"/>
      <c r="Q49" s="1"/>
      <c r="R49" s="1"/>
      <c r="S49" s="123"/>
      <c r="T49" s="123"/>
    </row>
    <row r="50" spans="2:20">
      <c r="C50" s="291"/>
      <c r="D50" s="291"/>
      <c r="E50" s="291"/>
      <c r="F50" s="291"/>
      <c r="G50" s="291"/>
      <c r="H50" s="209"/>
      <c r="I50" s="209"/>
      <c r="O50" s="1"/>
      <c r="P50" s="1"/>
      <c r="Q50" s="1"/>
      <c r="R50" s="1"/>
      <c r="S50" s="123"/>
      <c r="T50" s="123"/>
    </row>
    <row r="51" spans="2:20">
      <c r="C51" s="291"/>
      <c r="D51" s="291"/>
      <c r="E51" s="291"/>
      <c r="F51" s="291"/>
      <c r="G51" s="291"/>
      <c r="H51" s="209"/>
      <c r="I51" s="209"/>
      <c r="O51" s="1"/>
      <c r="P51" s="1"/>
      <c r="Q51" s="1"/>
      <c r="R51" s="1"/>
      <c r="S51" s="123"/>
      <c r="T51" s="123"/>
    </row>
    <row r="52" spans="2:20">
      <c r="C52" s="291"/>
      <c r="D52" s="291"/>
      <c r="E52" s="291"/>
      <c r="F52" s="291"/>
      <c r="G52" s="291"/>
      <c r="H52" s="209"/>
      <c r="I52" s="209"/>
      <c r="O52" s="1"/>
      <c r="P52" s="1"/>
      <c r="Q52" s="1"/>
      <c r="R52" s="1"/>
      <c r="S52" s="123"/>
      <c r="T52" s="123"/>
    </row>
    <row r="53" spans="2:20">
      <c r="C53" s="291"/>
      <c r="D53" s="291"/>
      <c r="E53" s="291"/>
      <c r="F53" s="291"/>
      <c r="G53" s="291"/>
      <c r="H53" s="209"/>
      <c r="I53" s="209"/>
      <c r="O53" s="1"/>
      <c r="P53" s="1"/>
      <c r="Q53" s="1"/>
      <c r="R53" s="1"/>
      <c r="S53" s="123"/>
      <c r="T53" s="123"/>
    </row>
    <row r="54" spans="2:20">
      <c r="C54" s="291"/>
      <c r="D54" s="291"/>
      <c r="E54" s="291"/>
      <c r="F54" s="291"/>
      <c r="G54" s="291"/>
      <c r="H54" s="209"/>
      <c r="I54" s="209"/>
      <c r="O54" s="1"/>
      <c r="P54" s="1"/>
      <c r="Q54" s="1"/>
      <c r="R54" s="1"/>
      <c r="S54" s="123"/>
      <c r="T54" s="123"/>
    </row>
    <row r="55" spans="2:20">
      <c r="C55" s="291"/>
      <c r="D55" s="291"/>
      <c r="E55" s="291"/>
      <c r="F55" s="291"/>
      <c r="G55" s="291"/>
      <c r="H55" s="209"/>
      <c r="I55" s="209"/>
      <c r="O55" s="1"/>
      <c r="P55" s="1"/>
      <c r="Q55" s="1"/>
      <c r="R55" s="1"/>
      <c r="S55" s="123"/>
      <c r="T55" s="123"/>
    </row>
    <row r="56" spans="2:20">
      <c r="C56" s="291"/>
      <c r="D56" s="291"/>
      <c r="E56" s="291"/>
      <c r="F56" s="291"/>
      <c r="G56" s="291"/>
      <c r="H56" s="209"/>
      <c r="I56" s="209"/>
      <c r="O56" s="1"/>
      <c r="P56" s="1"/>
      <c r="Q56" s="1"/>
      <c r="R56" s="1"/>
      <c r="S56" s="123"/>
      <c r="T56" s="123"/>
    </row>
    <row r="57" spans="2:20">
      <c r="C57" s="287"/>
      <c r="D57" s="287"/>
      <c r="E57" s="287"/>
      <c r="F57" s="287"/>
      <c r="G57" s="287"/>
      <c r="H57" s="209"/>
      <c r="I57" s="209"/>
      <c r="O57" s="1"/>
      <c r="P57" s="1"/>
      <c r="Q57" s="1"/>
      <c r="R57" s="1"/>
      <c r="S57" s="123"/>
      <c r="T57" s="123"/>
    </row>
    <row r="58" spans="2:20">
      <c r="C58" s="287"/>
      <c r="D58" s="287"/>
      <c r="E58" s="287"/>
      <c r="F58" s="287"/>
      <c r="G58" s="287"/>
      <c r="H58" s="209"/>
      <c r="I58" s="209"/>
      <c r="O58" s="1"/>
      <c r="P58" s="1"/>
      <c r="Q58" s="1"/>
      <c r="R58" s="1"/>
      <c r="S58" s="123"/>
      <c r="T58" s="123"/>
    </row>
    <row r="59" spans="2:20">
      <c r="C59" s="287"/>
      <c r="D59" s="287"/>
      <c r="E59" s="287"/>
      <c r="F59" s="287"/>
      <c r="G59" s="287"/>
      <c r="H59" s="209"/>
      <c r="I59" s="209"/>
      <c r="O59" s="1"/>
      <c r="P59" s="1"/>
      <c r="Q59" s="1"/>
      <c r="R59" s="1"/>
      <c r="S59" s="123"/>
      <c r="T59" s="123"/>
    </row>
    <row r="60" spans="2:20" ht="15.75">
      <c r="B60" s="295"/>
      <c r="C60" s="295"/>
      <c r="D60" s="295"/>
      <c r="E60" s="295"/>
      <c r="F60" s="295"/>
      <c r="G60" s="295" t="s">
        <v>917</v>
      </c>
      <c r="H60" s="295"/>
      <c r="I60" s="295"/>
      <c r="O60" s="1"/>
      <c r="P60" s="1"/>
      <c r="Q60" s="1"/>
      <c r="R60" s="1"/>
      <c r="S60" s="123"/>
      <c r="T60" s="123"/>
    </row>
    <row r="61" spans="2:20" ht="15.75">
      <c r="B61" s="295" t="s">
        <v>918</v>
      </c>
      <c r="C61" s="295"/>
      <c r="D61" s="295"/>
      <c r="E61" s="295"/>
      <c r="F61" s="295"/>
      <c r="G61" s="295" t="s">
        <v>915</v>
      </c>
      <c r="H61" s="295"/>
      <c r="I61" s="295"/>
      <c r="O61" s="1"/>
      <c r="P61" s="1"/>
      <c r="Q61" s="1"/>
      <c r="R61" s="1"/>
      <c r="S61" s="123"/>
      <c r="T61" s="123"/>
    </row>
    <row r="62" spans="2:20" ht="15.75">
      <c r="B62" s="295" t="s">
        <v>919</v>
      </c>
      <c r="C62" s="295"/>
      <c r="D62" s="295"/>
      <c r="E62" s="295"/>
      <c r="F62" s="295"/>
      <c r="G62" s="295" t="s">
        <v>916</v>
      </c>
      <c r="H62" s="295"/>
      <c r="I62" s="295"/>
      <c r="O62" s="1"/>
      <c r="P62" s="1"/>
      <c r="Q62" s="1"/>
      <c r="R62" s="1"/>
      <c r="S62" s="123"/>
      <c r="T62" s="123"/>
    </row>
    <row r="63" spans="2:20" ht="15.75">
      <c r="B63" s="295" t="s">
        <v>40</v>
      </c>
      <c r="C63" s="295"/>
      <c r="D63" s="295"/>
      <c r="E63" s="295"/>
      <c r="F63" s="295"/>
      <c r="G63" s="295" t="s">
        <v>40</v>
      </c>
      <c r="H63" s="295"/>
      <c r="I63" s="295"/>
      <c r="O63" s="1"/>
      <c r="P63" s="1"/>
      <c r="Q63" s="1"/>
      <c r="R63" s="1"/>
      <c r="S63" s="123"/>
      <c r="T63" s="123"/>
    </row>
    <row r="64" spans="2:20" ht="15.75">
      <c r="B64" s="295" t="s">
        <v>920</v>
      </c>
      <c r="C64" s="295"/>
      <c r="D64" s="295"/>
      <c r="E64" s="295"/>
      <c r="F64" s="295"/>
      <c r="G64" s="295" t="s">
        <v>1063</v>
      </c>
      <c r="H64" s="295"/>
      <c r="I64" s="295"/>
    </row>
    <row r="66" spans="2:11" ht="28.5" customHeight="1">
      <c r="B66" s="489" t="s">
        <v>1037</v>
      </c>
      <c r="C66" s="490"/>
      <c r="D66" s="490"/>
      <c r="E66" s="490"/>
      <c r="F66" s="490"/>
      <c r="G66" s="490"/>
      <c r="H66" s="490"/>
      <c r="I66" s="490"/>
      <c r="J66" s="490"/>
      <c r="K66" s="45"/>
    </row>
    <row r="67" spans="2:11">
      <c r="B67" s="501" t="s">
        <v>1023</v>
      </c>
      <c r="C67" s="442"/>
      <c r="D67" s="442"/>
      <c r="E67" s="442"/>
      <c r="F67" s="442"/>
      <c r="G67" s="442"/>
      <c r="H67" s="442"/>
      <c r="I67" s="442"/>
      <c r="J67" s="442"/>
      <c r="K67" s="45"/>
    </row>
    <row r="68" spans="2:11">
      <c r="K68" s="45"/>
    </row>
    <row r="69" spans="2:11" ht="15" customHeight="1">
      <c r="B69" s="402" t="s">
        <v>1008</v>
      </c>
      <c r="C69" s="458" t="s">
        <v>1028</v>
      </c>
      <c r="D69" s="459"/>
      <c r="E69" s="459"/>
      <c r="F69" s="460"/>
      <c r="G69" s="491" t="s">
        <v>1009</v>
      </c>
      <c r="H69" s="491"/>
      <c r="I69" s="491"/>
      <c r="K69" s="45"/>
    </row>
    <row r="70" spans="2:11" ht="45">
      <c r="B70" s="402"/>
      <c r="C70" s="461"/>
      <c r="D70" s="462"/>
      <c r="E70" s="462"/>
      <c r="F70" s="463"/>
      <c r="G70" s="277" t="s">
        <v>567</v>
      </c>
      <c r="H70" s="278" t="s">
        <v>1014</v>
      </c>
      <c r="I70" s="278" t="s">
        <v>1015</v>
      </c>
      <c r="K70" s="45"/>
    </row>
    <row r="71" spans="2:11" ht="15.75">
      <c r="B71" s="59">
        <v>1</v>
      </c>
      <c r="C71" s="476">
        <v>2</v>
      </c>
      <c r="D71" s="477"/>
      <c r="E71" s="477"/>
      <c r="F71" s="477"/>
      <c r="G71" s="59">
        <v>4</v>
      </c>
      <c r="H71" s="59">
        <v>5</v>
      </c>
      <c r="I71" s="59">
        <v>6</v>
      </c>
      <c r="K71" s="45"/>
    </row>
    <row r="72" spans="2:11">
      <c r="B72" s="15">
        <v>1</v>
      </c>
      <c r="C72" s="470" t="s">
        <v>575</v>
      </c>
      <c r="D72" s="448"/>
      <c r="E72" s="448"/>
      <c r="F72" s="456"/>
      <c r="G72" s="258">
        <v>37</v>
      </c>
      <c r="H72" s="258">
        <v>37</v>
      </c>
      <c r="I72" s="258">
        <v>37</v>
      </c>
      <c r="K72" s="45"/>
    </row>
    <row r="73" spans="2:11" ht="15.75">
      <c r="B73" s="15">
        <v>2</v>
      </c>
      <c r="C73" s="478" t="s">
        <v>1010</v>
      </c>
      <c r="D73" s="478"/>
      <c r="E73" s="478"/>
      <c r="F73" s="478"/>
      <c r="G73" s="259">
        <v>250</v>
      </c>
      <c r="H73" s="259">
        <v>250</v>
      </c>
      <c r="I73" s="259">
        <v>250</v>
      </c>
      <c r="K73" s="45"/>
    </row>
    <row r="74" spans="2:11" ht="15.75">
      <c r="B74" s="260">
        <v>3</v>
      </c>
      <c r="C74" s="455" t="s">
        <v>571</v>
      </c>
      <c r="D74" s="474"/>
      <c r="E74" s="474"/>
      <c r="F74" s="475"/>
      <c r="G74" s="259">
        <v>130</v>
      </c>
      <c r="H74" s="259">
        <v>130</v>
      </c>
      <c r="I74" s="259">
        <v>130</v>
      </c>
      <c r="K74" s="45"/>
    </row>
    <row r="75" spans="2:11" ht="15.75">
      <c r="B75" s="260">
        <v>4</v>
      </c>
      <c r="C75" s="455" t="s">
        <v>942</v>
      </c>
      <c r="D75" s="448"/>
      <c r="E75" s="448"/>
      <c r="F75" s="456"/>
      <c r="G75" s="259">
        <v>165</v>
      </c>
      <c r="H75" s="259">
        <v>165</v>
      </c>
      <c r="I75" s="259">
        <v>165</v>
      </c>
      <c r="K75" s="45"/>
    </row>
    <row r="76" spans="2:11" ht="15.75">
      <c r="B76" s="260">
        <v>5</v>
      </c>
      <c r="C76" s="455" t="s">
        <v>572</v>
      </c>
      <c r="D76" s="448"/>
      <c r="E76" s="448"/>
      <c r="F76" s="456"/>
      <c r="G76" s="259">
        <v>83</v>
      </c>
      <c r="H76" s="259">
        <v>83</v>
      </c>
      <c r="I76" s="259">
        <v>83</v>
      </c>
      <c r="K76" s="45"/>
    </row>
    <row r="77" spans="2:11" ht="15.75">
      <c r="B77" s="260">
        <v>6</v>
      </c>
      <c r="C77" s="455" t="s">
        <v>568</v>
      </c>
      <c r="D77" s="448"/>
      <c r="E77" s="448"/>
      <c r="F77" s="456"/>
      <c r="G77" s="259">
        <v>109</v>
      </c>
      <c r="H77" s="259">
        <v>109</v>
      </c>
      <c r="I77" s="259">
        <v>109</v>
      </c>
      <c r="K77" s="45"/>
    </row>
    <row r="78" spans="2:11" ht="15.75">
      <c r="B78" s="260">
        <v>7</v>
      </c>
      <c r="C78" s="455" t="s">
        <v>941</v>
      </c>
      <c r="D78" s="474"/>
      <c r="E78" s="474"/>
      <c r="F78" s="475"/>
      <c r="G78" s="259">
        <v>355</v>
      </c>
      <c r="H78" s="259">
        <v>355</v>
      </c>
      <c r="I78" s="259">
        <v>355</v>
      </c>
      <c r="K78" s="45"/>
    </row>
    <row r="79" spans="2:11" ht="15.75">
      <c r="B79" s="260">
        <v>8</v>
      </c>
      <c r="C79" s="455" t="s">
        <v>943</v>
      </c>
      <c r="D79" s="448"/>
      <c r="E79" s="448"/>
      <c r="F79" s="456"/>
      <c r="G79" s="259">
        <v>0</v>
      </c>
      <c r="H79" s="259">
        <v>0</v>
      </c>
      <c r="I79" s="259">
        <v>305</v>
      </c>
      <c r="K79" s="45"/>
    </row>
    <row r="80" spans="2:11" ht="15.75">
      <c r="B80" s="260">
        <v>9</v>
      </c>
      <c r="C80" s="455" t="s">
        <v>576</v>
      </c>
      <c r="D80" s="474"/>
      <c r="E80" s="474"/>
      <c r="F80" s="475"/>
      <c r="G80" s="259">
        <v>184</v>
      </c>
      <c r="H80" s="259">
        <v>184</v>
      </c>
      <c r="I80" s="259">
        <v>184</v>
      </c>
      <c r="K80" s="45"/>
    </row>
    <row r="81" spans="2:11" ht="15.75">
      <c r="B81" s="260">
        <v>10</v>
      </c>
      <c r="C81" s="455" t="s">
        <v>1029</v>
      </c>
      <c r="D81" s="474"/>
      <c r="E81" s="474"/>
      <c r="F81" s="475"/>
      <c r="G81" s="259">
        <v>136</v>
      </c>
      <c r="H81" s="259">
        <v>136</v>
      </c>
      <c r="I81" s="259">
        <v>136</v>
      </c>
      <c r="K81" s="45"/>
    </row>
    <row r="82" spans="2:11" ht="15.75">
      <c r="B82" s="260">
        <v>11</v>
      </c>
      <c r="C82" s="455" t="s">
        <v>573</v>
      </c>
      <c r="D82" s="448"/>
      <c r="E82" s="448"/>
      <c r="F82" s="456"/>
      <c r="G82" s="259">
        <v>0</v>
      </c>
      <c r="H82" s="259">
        <v>185</v>
      </c>
      <c r="I82" s="259">
        <v>185</v>
      </c>
      <c r="K82" s="45"/>
    </row>
    <row r="83" spans="2:11" ht="15.75">
      <c r="B83" s="260">
        <v>12</v>
      </c>
      <c r="C83" s="455" t="s">
        <v>574</v>
      </c>
      <c r="D83" s="448"/>
      <c r="E83" s="448"/>
      <c r="F83" s="456"/>
      <c r="G83" s="259">
        <v>176</v>
      </c>
      <c r="H83" s="259">
        <v>176</v>
      </c>
      <c r="I83" s="259">
        <v>176</v>
      </c>
      <c r="K83" s="45"/>
    </row>
    <row r="84" spans="2:11" ht="30" customHeight="1">
      <c r="B84" s="260">
        <v>13</v>
      </c>
      <c r="C84" s="455" t="s">
        <v>1016</v>
      </c>
      <c r="D84" s="474"/>
      <c r="E84" s="474"/>
      <c r="F84" s="475"/>
      <c r="G84" s="259">
        <v>199</v>
      </c>
      <c r="H84" s="259">
        <v>199</v>
      </c>
      <c r="I84" s="259">
        <v>199</v>
      </c>
      <c r="K84" s="45"/>
    </row>
    <row r="85" spans="2:11" ht="15.75">
      <c r="B85" s="260">
        <v>14</v>
      </c>
      <c r="C85" s="455" t="s">
        <v>1011</v>
      </c>
      <c r="D85" s="474"/>
      <c r="E85" s="474"/>
      <c r="F85" s="475"/>
      <c r="G85" s="259">
        <v>79</v>
      </c>
      <c r="H85" s="259">
        <v>79</v>
      </c>
      <c r="I85" s="259">
        <v>79</v>
      </c>
      <c r="K85" s="45"/>
    </row>
    <row r="86" spans="2:11" ht="33" customHeight="1">
      <c r="B86" s="260">
        <v>15</v>
      </c>
      <c r="C86" s="455" t="s">
        <v>1018</v>
      </c>
      <c r="D86" s="474"/>
      <c r="E86" s="474"/>
      <c r="F86" s="475"/>
      <c r="G86" s="259">
        <v>71</v>
      </c>
      <c r="H86" s="259">
        <v>71</v>
      </c>
      <c r="I86" s="259">
        <v>71</v>
      </c>
      <c r="K86" s="45"/>
    </row>
    <row r="87" spans="2:11" ht="32.25" customHeight="1">
      <c r="B87" s="260">
        <v>16</v>
      </c>
      <c r="C87" s="455" t="s">
        <v>1017</v>
      </c>
      <c r="D87" s="448"/>
      <c r="E87" s="448"/>
      <c r="F87" s="249"/>
      <c r="G87" s="59">
        <v>72</v>
      </c>
      <c r="H87" s="259">
        <v>72</v>
      </c>
      <c r="I87" s="259">
        <v>72</v>
      </c>
      <c r="K87" s="45"/>
    </row>
    <row r="88" spans="2:11" ht="31.5" customHeight="1">
      <c r="B88" s="260">
        <v>17</v>
      </c>
      <c r="C88" s="455" t="s">
        <v>1012</v>
      </c>
      <c r="D88" s="448"/>
      <c r="E88" s="448"/>
      <c r="F88" s="456"/>
      <c r="G88" s="259">
        <v>0</v>
      </c>
      <c r="H88" s="259">
        <v>326</v>
      </c>
      <c r="I88" s="259">
        <v>326</v>
      </c>
      <c r="K88" s="45"/>
    </row>
    <row r="89" spans="2:11" ht="21" customHeight="1">
      <c r="B89" s="260">
        <v>18</v>
      </c>
      <c r="C89" s="455" t="s">
        <v>1013</v>
      </c>
      <c r="D89" s="448"/>
      <c r="E89" s="448"/>
      <c r="F89" s="456"/>
      <c r="G89" s="259">
        <v>0</v>
      </c>
      <c r="H89" s="259">
        <v>253</v>
      </c>
      <c r="I89" s="259">
        <v>253</v>
      </c>
      <c r="K89" s="45"/>
    </row>
    <row r="90" spans="2:11" ht="15.75">
      <c r="B90" s="260">
        <v>19</v>
      </c>
      <c r="C90" s="261" t="s">
        <v>1019</v>
      </c>
      <c r="D90" s="248"/>
      <c r="E90" s="248"/>
      <c r="F90" s="249"/>
      <c r="G90" s="259">
        <v>65</v>
      </c>
      <c r="H90" s="259">
        <v>65</v>
      </c>
      <c r="I90" s="259">
        <v>65</v>
      </c>
      <c r="K90" s="45"/>
    </row>
    <row r="91" spans="2:11" ht="15.75">
      <c r="B91" s="260">
        <v>20</v>
      </c>
      <c r="C91" s="261" t="s">
        <v>569</v>
      </c>
      <c r="D91" s="262"/>
      <c r="E91" s="262"/>
      <c r="F91" s="263"/>
      <c r="G91" s="259">
        <v>99</v>
      </c>
      <c r="H91" s="259">
        <v>99</v>
      </c>
      <c r="I91" s="259">
        <v>99</v>
      </c>
      <c r="K91" s="45"/>
    </row>
    <row r="92" spans="2:11" ht="15.75">
      <c r="B92" s="260"/>
      <c r="C92" s="264" t="s">
        <v>182</v>
      </c>
      <c r="D92" s="265"/>
      <c r="E92" s="265"/>
      <c r="F92" s="266"/>
      <c r="G92" s="267">
        <f>SUM(G72:G91)</f>
        <v>2210</v>
      </c>
      <c r="H92" s="268">
        <f>SUM(H72:H91)</f>
        <v>2974</v>
      </c>
      <c r="I92" s="268">
        <f>SUM(I72:I91)</f>
        <v>3279</v>
      </c>
      <c r="K92" s="45"/>
    </row>
    <row r="93" spans="2:11" ht="15.75">
      <c r="B93" s="271"/>
      <c r="C93" s="274"/>
      <c r="D93" s="274"/>
      <c r="E93" s="274"/>
      <c r="F93" s="274"/>
      <c r="G93" s="275"/>
      <c r="H93" s="276"/>
      <c r="I93" s="276"/>
      <c r="K93" s="45"/>
    </row>
    <row r="94" spans="2:11" ht="15.75">
      <c r="B94" s="271"/>
      <c r="C94" s="274"/>
      <c r="D94" s="274"/>
      <c r="E94" s="274"/>
      <c r="F94" s="274"/>
      <c r="G94" s="275"/>
      <c r="H94" s="276"/>
      <c r="I94" s="276"/>
      <c r="K94" s="45"/>
    </row>
    <row r="95" spans="2:11" ht="15.75">
      <c r="B95" s="271"/>
      <c r="C95" s="274"/>
      <c r="D95" s="274"/>
      <c r="E95" s="274"/>
      <c r="F95" s="274"/>
      <c r="G95" s="275"/>
      <c r="H95" s="276"/>
      <c r="I95" s="276"/>
      <c r="K95" s="45"/>
    </row>
    <row r="96" spans="2:11" ht="15.75">
      <c r="B96" s="271"/>
      <c r="C96" s="274"/>
      <c r="D96" s="274"/>
      <c r="E96" s="274"/>
      <c r="F96" s="274"/>
      <c r="G96" s="275"/>
      <c r="H96" s="276"/>
      <c r="I96" s="276"/>
      <c r="K96" s="45"/>
    </row>
    <row r="97" spans="2:11">
      <c r="B97" s="271"/>
      <c r="C97" s="444" t="s">
        <v>946</v>
      </c>
      <c r="D97" s="444"/>
      <c r="E97" s="444"/>
      <c r="F97" s="444"/>
      <c r="G97" s="444"/>
      <c r="H97" s="209"/>
      <c r="I97" s="209" t="s">
        <v>1061</v>
      </c>
      <c r="K97" s="45"/>
    </row>
    <row r="98" spans="2:11" ht="15.75">
      <c r="B98" s="271"/>
      <c r="C98" s="274"/>
      <c r="D98" s="274"/>
      <c r="E98" s="274"/>
      <c r="F98" s="274"/>
      <c r="G98" s="275"/>
      <c r="H98" s="276"/>
      <c r="I98" s="276"/>
      <c r="K98" s="45"/>
    </row>
    <row r="99" spans="2:11" ht="15.75">
      <c r="B99" s="271"/>
      <c r="C99" s="274"/>
      <c r="D99" s="274"/>
      <c r="E99" s="274"/>
      <c r="F99" s="274"/>
      <c r="G99" s="275"/>
      <c r="H99" s="276"/>
      <c r="I99" s="276"/>
      <c r="K99" s="45"/>
    </row>
    <row r="100" spans="2:11" ht="15.75">
      <c r="B100" s="271"/>
      <c r="C100" s="274"/>
      <c r="D100" s="274"/>
      <c r="E100" s="274"/>
      <c r="F100" s="274"/>
      <c r="G100" s="275"/>
      <c r="H100" s="276"/>
      <c r="I100" s="276"/>
      <c r="K100" s="45"/>
    </row>
    <row r="101" spans="2:11" ht="15.75">
      <c r="B101" s="271"/>
      <c r="C101" s="274"/>
      <c r="D101" s="274"/>
      <c r="E101" s="274"/>
      <c r="F101" s="274"/>
      <c r="G101" s="275"/>
      <c r="H101" s="276"/>
      <c r="I101" s="276"/>
      <c r="K101" s="45"/>
    </row>
    <row r="102" spans="2:11" ht="15.75">
      <c r="B102" s="271"/>
      <c r="C102" s="274"/>
      <c r="D102" s="274"/>
      <c r="E102" s="274"/>
      <c r="F102" s="274"/>
      <c r="G102" s="275"/>
      <c r="H102" s="276"/>
      <c r="I102" s="276"/>
      <c r="K102" s="45"/>
    </row>
    <row r="103" spans="2:11" ht="15.75">
      <c r="B103" s="271"/>
      <c r="C103" s="274"/>
      <c r="D103" s="274"/>
      <c r="E103" s="274"/>
      <c r="F103" s="274"/>
      <c r="G103" s="275"/>
      <c r="H103" s="276"/>
      <c r="I103" s="276"/>
      <c r="K103" s="45"/>
    </row>
    <row r="104" spans="2:11" ht="15.75">
      <c r="B104" s="271"/>
      <c r="C104" s="274"/>
      <c r="D104" s="274"/>
      <c r="E104" s="274"/>
      <c r="F104" s="274"/>
      <c r="G104" s="275"/>
      <c r="H104" s="276"/>
      <c r="I104" s="276"/>
      <c r="K104" s="45"/>
    </row>
    <row r="105" spans="2:11" ht="15.75">
      <c r="B105" s="271"/>
      <c r="C105" s="274"/>
      <c r="D105" s="274"/>
      <c r="E105" s="274"/>
      <c r="F105" s="274"/>
      <c r="G105" s="275"/>
      <c r="H105" s="276"/>
      <c r="I105" s="276"/>
      <c r="K105" s="45"/>
    </row>
    <row r="106" spans="2:11" ht="15.75">
      <c r="B106" s="271"/>
      <c r="C106" s="274"/>
      <c r="D106" s="274"/>
      <c r="E106" s="274"/>
      <c r="F106" s="274"/>
      <c r="G106" s="275"/>
      <c r="H106" s="276"/>
      <c r="I106" s="276"/>
      <c r="K106" s="45"/>
    </row>
    <row r="107" spans="2:11" ht="15.75">
      <c r="B107" s="271"/>
      <c r="C107" s="274"/>
      <c r="D107" s="274"/>
      <c r="E107" s="274"/>
      <c r="F107" s="274"/>
      <c r="G107" s="275"/>
      <c r="H107" s="276"/>
      <c r="I107" s="276"/>
      <c r="K107" s="45"/>
    </row>
    <row r="108" spans="2:11" ht="15.75">
      <c r="B108" s="271"/>
      <c r="C108" s="274"/>
      <c r="D108" s="274"/>
      <c r="E108" s="274"/>
      <c r="F108" s="274"/>
      <c r="G108" s="275"/>
      <c r="H108" s="276"/>
      <c r="I108" s="276"/>
      <c r="K108" s="45"/>
    </row>
    <row r="109" spans="2:11" ht="15.75">
      <c r="B109" s="271"/>
      <c r="C109" s="274"/>
      <c r="D109" s="274"/>
      <c r="E109" s="274"/>
      <c r="F109" s="274"/>
      <c r="G109" s="275"/>
      <c r="H109" s="276"/>
      <c r="I109" s="276"/>
      <c r="K109" s="45"/>
    </row>
    <row r="110" spans="2:11" ht="15.75">
      <c r="B110" s="271"/>
      <c r="C110" s="274"/>
      <c r="D110" s="274"/>
      <c r="E110" s="274"/>
      <c r="F110" s="274"/>
      <c r="G110" s="275"/>
      <c r="H110" s="276"/>
      <c r="I110" s="276"/>
      <c r="K110" s="45"/>
    </row>
    <row r="111" spans="2:11" ht="15.75">
      <c r="B111" s="271"/>
      <c r="C111" s="274"/>
      <c r="D111" s="274"/>
      <c r="E111" s="274"/>
      <c r="F111" s="274"/>
      <c r="G111" s="275"/>
      <c r="H111" s="276"/>
      <c r="I111" s="276"/>
      <c r="K111" s="45"/>
    </row>
    <row r="112" spans="2:11" ht="15.75">
      <c r="B112" s="271"/>
      <c r="C112" s="274"/>
      <c r="D112" s="274"/>
      <c r="E112" s="274"/>
      <c r="F112" s="274"/>
      <c r="G112" s="275"/>
      <c r="H112" s="276"/>
      <c r="I112" s="276"/>
      <c r="K112" s="45"/>
    </row>
    <row r="113" spans="2:11" ht="15.75">
      <c r="B113" s="271"/>
      <c r="C113" s="274"/>
      <c r="D113" s="274"/>
      <c r="E113" s="274"/>
      <c r="F113" s="274"/>
      <c r="G113" s="275"/>
      <c r="H113" s="276"/>
      <c r="I113" s="276"/>
      <c r="K113" s="45"/>
    </row>
    <row r="114" spans="2:11" ht="15.75">
      <c r="B114" s="271"/>
      <c r="C114" s="274"/>
      <c r="D114" s="274"/>
      <c r="E114" s="274"/>
      <c r="F114" s="274"/>
      <c r="G114" s="275"/>
      <c r="H114" s="276"/>
      <c r="I114" s="276"/>
      <c r="K114" s="45"/>
    </row>
    <row r="115" spans="2:11" ht="15.75">
      <c r="B115" s="271"/>
      <c r="C115" s="274"/>
      <c r="D115" s="274"/>
      <c r="E115" s="274"/>
      <c r="F115" s="274"/>
      <c r="G115" s="275"/>
      <c r="H115" s="276"/>
      <c r="I115" s="276"/>
      <c r="K115" s="45"/>
    </row>
    <row r="116" spans="2:11" ht="15.75">
      <c r="B116" s="295"/>
      <c r="C116" s="295"/>
      <c r="D116" s="295"/>
      <c r="E116" s="295"/>
      <c r="F116" s="295"/>
      <c r="G116" s="295" t="s">
        <v>922</v>
      </c>
      <c r="H116" s="295"/>
      <c r="I116" s="295"/>
      <c r="K116" s="45"/>
    </row>
    <row r="117" spans="2:11" ht="15.75">
      <c r="B117" s="295" t="s">
        <v>918</v>
      </c>
      <c r="C117" s="295"/>
      <c r="D117" s="295"/>
      <c r="E117" s="295"/>
      <c r="F117" s="295"/>
      <c r="G117" s="295" t="s">
        <v>915</v>
      </c>
      <c r="H117" s="295"/>
      <c r="I117" s="295"/>
      <c r="K117" s="45"/>
    </row>
    <row r="118" spans="2:11" ht="15.75">
      <c r="B118" s="295" t="s">
        <v>919</v>
      </c>
      <c r="C118" s="295"/>
      <c r="D118" s="295"/>
      <c r="E118" s="295"/>
      <c r="F118" s="295"/>
      <c r="G118" s="295" t="s">
        <v>916</v>
      </c>
      <c r="H118" s="295"/>
      <c r="I118" s="295"/>
      <c r="K118" s="45"/>
    </row>
    <row r="119" spans="2:11" ht="15.75">
      <c r="B119" s="295" t="s">
        <v>40</v>
      </c>
      <c r="C119" s="295"/>
      <c r="D119" s="295"/>
      <c r="E119" s="295"/>
      <c r="F119" s="295"/>
      <c r="G119" s="295" t="s">
        <v>40</v>
      </c>
      <c r="H119" s="295"/>
      <c r="I119" s="295"/>
      <c r="K119" s="45"/>
    </row>
    <row r="120" spans="2:11" ht="15.75">
      <c r="B120" s="295" t="s">
        <v>920</v>
      </c>
      <c r="C120" s="295"/>
      <c r="D120" s="295"/>
      <c r="E120" s="295"/>
      <c r="F120" s="295"/>
      <c r="G120" s="295" t="s">
        <v>1064</v>
      </c>
      <c r="H120" s="295"/>
      <c r="I120" s="295"/>
      <c r="K120" s="45"/>
    </row>
    <row r="121" spans="2:11">
      <c r="K121" s="45"/>
    </row>
    <row r="122" spans="2:11">
      <c r="B122" s="90"/>
      <c r="C122" s="90"/>
      <c r="D122" s="90"/>
      <c r="E122" s="90"/>
      <c r="F122" s="90"/>
      <c r="G122" s="90"/>
      <c r="H122" s="90"/>
      <c r="I122" s="45"/>
      <c r="J122" s="45"/>
      <c r="K122" s="45"/>
    </row>
    <row r="123" spans="2:11">
      <c r="B123" s="289" t="s">
        <v>1021</v>
      </c>
      <c r="C123" s="289"/>
      <c r="D123" s="289"/>
      <c r="E123" s="289"/>
      <c r="F123" s="289"/>
      <c r="G123" s="289"/>
      <c r="H123" s="289"/>
      <c r="I123" s="289"/>
      <c r="J123" s="289"/>
      <c r="K123" s="45"/>
    </row>
    <row r="124" spans="2:11">
      <c r="B124" s="45"/>
      <c r="C124" s="90"/>
      <c r="D124" s="90"/>
      <c r="E124" s="90"/>
      <c r="F124" s="90"/>
      <c r="G124" s="90"/>
      <c r="H124" s="90"/>
      <c r="I124" s="45"/>
      <c r="J124" s="45"/>
      <c r="K124" s="45"/>
    </row>
    <row r="125" spans="2:11" ht="30">
      <c r="B125" s="290" t="s">
        <v>1008</v>
      </c>
      <c r="C125" s="458" t="s">
        <v>1028</v>
      </c>
      <c r="D125" s="459"/>
      <c r="E125" s="459"/>
      <c r="F125" s="460"/>
      <c r="G125" s="464" t="s">
        <v>1009</v>
      </c>
      <c r="H125" s="465"/>
      <c r="I125" s="466"/>
      <c r="J125" s="45"/>
      <c r="K125" s="45"/>
    </row>
    <row r="126" spans="2:11" ht="45">
      <c r="B126" s="290"/>
      <c r="C126" s="461"/>
      <c r="D126" s="462"/>
      <c r="E126" s="462"/>
      <c r="F126" s="463"/>
      <c r="G126" s="277" t="s">
        <v>567</v>
      </c>
      <c r="H126" s="278" t="s">
        <v>1014</v>
      </c>
      <c r="I126" s="278" t="s">
        <v>1015</v>
      </c>
      <c r="J126" s="45"/>
      <c r="K126" s="45"/>
    </row>
    <row r="127" spans="2:11" ht="15.75">
      <c r="B127" s="59">
        <v>1</v>
      </c>
      <c r="C127" s="467">
        <v>2</v>
      </c>
      <c r="D127" s="468"/>
      <c r="E127" s="468"/>
      <c r="F127" s="469"/>
      <c r="G127" s="59">
        <v>4</v>
      </c>
      <c r="H127" s="59">
        <v>5</v>
      </c>
      <c r="I127" s="59">
        <v>6</v>
      </c>
      <c r="J127" s="45"/>
      <c r="K127" s="45"/>
    </row>
    <row r="128" spans="2:11">
      <c r="B128" s="15">
        <v>1</v>
      </c>
      <c r="C128" s="470" t="s">
        <v>575</v>
      </c>
      <c r="D128" s="448"/>
      <c r="E128" s="448"/>
      <c r="F128" s="456"/>
      <c r="G128" s="293">
        <v>37</v>
      </c>
      <c r="H128" s="293">
        <v>37</v>
      </c>
      <c r="I128" s="293">
        <v>37</v>
      </c>
      <c r="J128" s="45"/>
      <c r="K128" s="45"/>
    </row>
    <row r="129" spans="1:21" ht="15.75">
      <c r="B129" s="15">
        <v>2</v>
      </c>
      <c r="C129" s="471" t="s">
        <v>1010</v>
      </c>
      <c r="D129" s="472"/>
      <c r="E129" s="472"/>
      <c r="F129" s="473"/>
      <c r="G129" s="292">
        <v>250</v>
      </c>
      <c r="H129" s="292">
        <v>250</v>
      </c>
      <c r="I129" s="292">
        <v>250</v>
      </c>
      <c r="J129" s="45"/>
      <c r="K129" s="45"/>
    </row>
    <row r="130" spans="1:21" ht="15.75">
      <c r="B130" s="260">
        <v>3</v>
      </c>
      <c r="C130" s="455" t="s">
        <v>571</v>
      </c>
      <c r="D130" s="448"/>
      <c r="E130" s="448"/>
      <c r="F130" s="456"/>
      <c r="G130" s="292">
        <v>130</v>
      </c>
      <c r="H130" s="292">
        <v>130</v>
      </c>
      <c r="I130" s="292">
        <v>130</v>
      </c>
      <c r="J130" s="45"/>
      <c r="K130" s="45"/>
    </row>
    <row r="131" spans="1:21" ht="15.75">
      <c r="B131" s="260">
        <v>4</v>
      </c>
      <c r="C131" s="455" t="s">
        <v>942</v>
      </c>
      <c r="D131" s="448"/>
      <c r="E131" s="448"/>
      <c r="F131" s="456"/>
      <c r="G131" s="292">
        <v>165</v>
      </c>
      <c r="H131" s="292">
        <v>165</v>
      </c>
      <c r="I131" s="292">
        <v>165</v>
      </c>
      <c r="J131" s="45"/>
      <c r="K131" s="45"/>
    </row>
    <row r="132" spans="1:21" ht="15.75">
      <c r="B132" s="260">
        <v>5</v>
      </c>
      <c r="C132" s="455" t="s">
        <v>572</v>
      </c>
      <c r="D132" s="448"/>
      <c r="E132" s="448"/>
      <c r="F132" s="456"/>
      <c r="G132" s="292">
        <v>83</v>
      </c>
      <c r="H132" s="292">
        <v>83</v>
      </c>
      <c r="I132" s="292">
        <v>83</v>
      </c>
      <c r="J132" s="45"/>
      <c r="K132" s="45"/>
    </row>
    <row r="133" spans="1:21" ht="15.75">
      <c r="B133" s="260">
        <v>6</v>
      </c>
      <c r="C133" s="455" t="s">
        <v>568</v>
      </c>
      <c r="D133" s="448"/>
      <c r="E133" s="448"/>
      <c r="F133" s="456"/>
      <c r="G133" s="292">
        <v>109</v>
      </c>
      <c r="H133" s="292">
        <v>109</v>
      </c>
      <c r="I133" s="292">
        <v>109</v>
      </c>
      <c r="J133" s="45"/>
    </row>
    <row r="134" spans="1:21" ht="15.75">
      <c r="A134" s="45"/>
      <c r="B134" s="260">
        <v>7</v>
      </c>
      <c r="C134" s="455" t="s">
        <v>941</v>
      </c>
      <c r="D134" s="448"/>
      <c r="E134" s="448"/>
      <c r="F134" s="456"/>
      <c r="G134" s="292">
        <v>355</v>
      </c>
      <c r="H134" s="292">
        <v>355</v>
      </c>
      <c r="I134" s="292">
        <v>355</v>
      </c>
      <c r="J134" s="45"/>
      <c r="K134" s="45"/>
      <c r="M134" s="45"/>
      <c r="N134" s="411"/>
      <c r="O134" s="479"/>
      <c r="P134" s="479"/>
      <c r="Q134" s="479"/>
      <c r="R134" s="479"/>
      <c r="S134" s="500"/>
      <c r="T134" s="500"/>
      <c r="U134" s="45"/>
    </row>
    <row r="135" spans="1:21" ht="15.75">
      <c r="A135" s="45"/>
      <c r="B135" s="260">
        <v>8</v>
      </c>
      <c r="C135" s="455" t="s">
        <v>943</v>
      </c>
      <c r="D135" s="448"/>
      <c r="E135" s="448"/>
      <c r="F135" s="456"/>
      <c r="G135" s="292">
        <v>0</v>
      </c>
      <c r="H135" s="292">
        <v>0</v>
      </c>
      <c r="I135" s="292">
        <v>305</v>
      </c>
      <c r="J135" s="45"/>
      <c r="K135" s="45"/>
      <c r="M135" s="45"/>
      <c r="N135" s="411"/>
      <c r="O135" s="479"/>
      <c r="P135" s="479"/>
      <c r="Q135" s="479"/>
      <c r="R135" s="479"/>
      <c r="S135" s="45"/>
      <c r="T135" s="256"/>
      <c r="U135" s="45"/>
    </row>
    <row r="136" spans="1:21" ht="15.75">
      <c r="A136" s="45"/>
      <c r="B136" s="260">
        <v>9</v>
      </c>
      <c r="C136" s="455" t="s">
        <v>576</v>
      </c>
      <c r="D136" s="448"/>
      <c r="E136" s="448"/>
      <c r="F136" s="456"/>
      <c r="G136" s="292">
        <v>184</v>
      </c>
      <c r="H136" s="292">
        <v>184</v>
      </c>
      <c r="I136" s="292">
        <v>184</v>
      </c>
      <c r="J136" s="45"/>
      <c r="K136" s="45"/>
      <c r="M136" s="45"/>
      <c r="N136" s="233"/>
      <c r="O136" s="481"/>
      <c r="P136" s="482"/>
      <c r="Q136" s="482"/>
      <c r="R136" s="482"/>
      <c r="S136" s="233"/>
      <c r="T136" s="233"/>
      <c r="U136" s="45"/>
    </row>
    <row r="137" spans="1:21" ht="15" customHeight="1">
      <c r="A137" s="45"/>
      <c r="B137" s="260">
        <v>10</v>
      </c>
      <c r="C137" s="455" t="s">
        <v>1029</v>
      </c>
      <c r="D137" s="448"/>
      <c r="E137" s="448"/>
      <c r="F137" s="456"/>
      <c r="G137" s="292">
        <v>136</v>
      </c>
      <c r="H137" s="292">
        <v>136</v>
      </c>
      <c r="I137" s="292">
        <v>136</v>
      </c>
      <c r="J137" s="45"/>
      <c r="K137" s="45"/>
      <c r="M137" s="45"/>
      <c r="N137" s="45"/>
      <c r="O137" s="483"/>
      <c r="P137" s="411"/>
      <c r="Q137" s="411"/>
      <c r="R137" s="411"/>
      <c r="S137" s="269"/>
      <c r="T137" s="269"/>
      <c r="U137" s="45"/>
    </row>
    <row r="138" spans="1:21" ht="15.75">
      <c r="A138" s="45"/>
      <c r="B138" s="260">
        <v>11</v>
      </c>
      <c r="C138" s="455" t="s">
        <v>573</v>
      </c>
      <c r="D138" s="448"/>
      <c r="E138" s="448"/>
      <c r="F138" s="456"/>
      <c r="G138" s="292">
        <v>0</v>
      </c>
      <c r="H138" s="292">
        <v>185</v>
      </c>
      <c r="I138" s="292">
        <v>185</v>
      </c>
      <c r="J138" s="45"/>
      <c r="K138" s="45"/>
      <c r="M138" s="45"/>
      <c r="N138" s="45"/>
      <c r="O138" s="484"/>
      <c r="P138" s="484"/>
      <c r="Q138" s="484"/>
      <c r="R138" s="484"/>
      <c r="S138" s="270"/>
      <c r="T138" s="270"/>
      <c r="U138" s="45"/>
    </row>
    <row r="139" spans="1:21" ht="15.75">
      <c r="A139" s="45"/>
      <c r="B139" s="260">
        <v>12</v>
      </c>
      <c r="C139" s="455" t="s">
        <v>574</v>
      </c>
      <c r="D139" s="448"/>
      <c r="E139" s="448"/>
      <c r="F139" s="456"/>
      <c r="G139" s="292">
        <v>176</v>
      </c>
      <c r="H139" s="292">
        <v>176</v>
      </c>
      <c r="I139" s="292">
        <v>176</v>
      </c>
      <c r="J139" s="45"/>
      <c r="K139" s="45"/>
      <c r="M139" s="45"/>
      <c r="N139" s="271"/>
      <c r="O139" s="485"/>
      <c r="P139" s="485"/>
      <c r="Q139" s="485"/>
      <c r="R139" s="485"/>
      <c r="S139" s="270"/>
      <c r="T139" s="270"/>
      <c r="U139" s="45"/>
    </row>
    <row r="140" spans="1:21" ht="15.75" customHeight="1">
      <c r="A140" s="45"/>
      <c r="B140" s="260">
        <v>13</v>
      </c>
      <c r="C140" s="455" t="s">
        <v>944</v>
      </c>
      <c r="D140" s="448"/>
      <c r="E140" s="448"/>
      <c r="F140" s="456"/>
      <c r="G140" s="292">
        <v>110</v>
      </c>
      <c r="H140" s="292">
        <v>110</v>
      </c>
      <c r="I140" s="292">
        <v>110</v>
      </c>
      <c r="J140" s="45"/>
      <c r="K140" s="45"/>
      <c r="M140" s="45"/>
      <c r="N140" s="271"/>
      <c r="O140" s="485"/>
      <c r="P140" s="411"/>
      <c r="Q140" s="411"/>
      <c r="R140" s="411"/>
      <c r="S140" s="270"/>
      <c r="T140" s="270"/>
      <c r="U140" s="45"/>
    </row>
    <row r="141" spans="1:21" ht="29.25" customHeight="1">
      <c r="A141" s="45"/>
      <c r="B141" s="260">
        <v>14</v>
      </c>
      <c r="C141" s="455" t="s">
        <v>1016</v>
      </c>
      <c r="D141" s="448"/>
      <c r="E141" s="448"/>
      <c r="F141" s="456"/>
      <c r="G141" s="292">
        <v>199</v>
      </c>
      <c r="H141" s="292">
        <v>199</v>
      </c>
      <c r="I141" s="292">
        <v>199</v>
      </c>
      <c r="J141" s="45"/>
      <c r="K141" s="45"/>
      <c r="M141" s="45"/>
      <c r="N141" s="271"/>
      <c r="O141" s="485"/>
      <c r="P141" s="411"/>
      <c r="Q141" s="411"/>
      <c r="R141" s="411"/>
      <c r="S141" s="270"/>
      <c r="T141" s="270"/>
      <c r="U141" s="45"/>
    </row>
    <row r="142" spans="1:21" ht="15.75" customHeight="1">
      <c r="A142" s="45"/>
      <c r="B142" s="260">
        <v>15</v>
      </c>
      <c r="C142" s="455" t="s">
        <v>1011</v>
      </c>
      <c r="D142" s="448"/>
      <c r="E142" s="448"/>
      <c r="F142" s="456"/>
      <c r="G142" s="292">
        <v>79</v>
      </c>
      <c r="H142" s="292">
        <v>79</v>
      </c>
      <c r="I142" s="292">
        <v>79</v>
      </c>
      <c r="J142" s="45"/>
      <c r="K142" s="45"/>
      <c r="M142" s="45"/>
      <c r="N142" s="271"/>
      <c r="O142" s="485"/>
      <c r="P142" s="411"/>
      <c r="Q142" s="411"/>
      <c r="R142" s="411"/>
      <c r="S142" s="270"/>
      <c r="T142" s="270"/>
      <c r="U142" s="45"/>
    </row>
    <row r="143" spans="1:21" ht="30" customHeight="1">
      <c r="A143" s="45"/>
      <c r="B143" s="260">
        <v>16</v>
      </c>
      <c r="C143" s="455" t="s">
        <v>1018</v>
      </c>
      <c r="D143" s="448"/>
      <c r="E143" s="448"/>
      <c r="F143" s="456"/>
      <c r="G143" s="292">
        <v>71</v>
      </c>
      <c r="H143" s="292">
        <v>71</v>
      </c>
      <c r="I143" s="292">
        <v>71</v>
      </c>
      <c r="J143" s="45"/>
      <c r="K143" s="45"/>
      <c r="M143" s="45"/>
      <c r="N143" s="271"/>
      <c r="O143" s="485"/>
      <c r="P143" s="485"/>
      <c r="Q143" s="485"/>
      <c r="R143" s="485"/>
      <c r="S143" s="270"/>
      <c r="T143" s="270"/>
      <c r="U143" s="45"/>
    </row>
    <row r="144" spans="1:21" ht="29.25" customHeight="1">
      <c r="A144" s="45"/>
      <c r="B144" s="260">
        <v>17</v>
      </c>
      <c r="C144" s="455" t="s">
        <v>1017</v>
      </c>
      <c r="D144" s="448"/>
      <c r="E144" s="448"/>
      <c r="F144" s="457"/>
      <c r="G144" s="59">
        <v>72</v>
      </c>
      <c r="H144" s="259">
        <v>72</v>
      </c>
      <c r="I144" s="259">
        <v>72</v>
      </c>
      <c r="J144" s="45"/>
      <c r="K144" s="45"/>
      <c r="M144" s="45"/>
      <c r="N144" s="271"/>
      <c r="O144" s="485"/>
      <c r="P144" s="485"/>
      <c r="Q144" s="485"/>
      <c r="R144" s="485"/>
      <c r="S144" s="270"/>
      <c r="T144" s="270"/>
      <c r="U144" s="45"/>
    </row>
    <row r="145" spans="1:21" ht="34.5" customHeight="1">
      <c r="A145" s="45"/>
      <c r="B145" s="260">
        <v>18</v>
      </c>
      <c r="C145" s="455" t="s">
        <v>1012</v>
      </c>
      <c r="D145" s="448"/>
      <c r="E145" s="448"/>
      <c r="F145" s="456"/>
      <c r="G145" s="259">
        <v>0</v>
      </c>
      <c r="H145" s="259">
        <v>326</v>
      </c>
      <c r="I145" s="259">
        <v>326</v>
      </c>
      <c r="J145" s="45"/>
      <c r="K145" s="45"/>
      <c r="M145" s="45"/>
      <c r="N145" s="271"/>
      <c r="O145" s="485"/>
      <c r="P145" s="485"/>
      <c r="Q145" s="485"/>
      <c r="R145" s="485"/>
      <c r="S145" s="270"/>
      <c r="T145" s="270"/>
      <c r="U145" s="45"/>
    </row>
    <row r="146" spans="1:21" ht="29.25" customHeight="1">
      <c r="A146" s="45"/>
      <c r="B146" s="260">
        <v>19</v>
      </c>
      <c r="C146" s="455" t="s">
        <v>1013</v>
      </c>
      <c r="D146" s="448"/>
      <c r="E146" s="448"/>
      <c r="F146" s="456"/>
      <c r="G146" s="259">
        <v>0</v>
      </c>
      <c r="H146" s="259">
        <v>253</v>
      </c>
      <c r="I146" s="259">
        <v>253</v>
      </c>
      <c r="J146" s="45"/>
      <c r="K146" s="45"/>
      <c r="M146" s="45"/>
      <c r="N146" s="271"/>
      <c r="O146" s="485"/>
      <c r="P146" s="485"/>
      <c r="Q146" s="485"/>
      <c r="R146" s="485"/>
      <c r="S146" s="270"/>
      <c r="T146" s="270"/>
      <c r="U146" s="45"/>
    </row>
    <row r="147" spans="1:21" ht="19.5" customHeight="1">
      <c r="A147" s="45"/>
      <c r="B147" s="260">
        <v>20</v>
      </c>
      <c r="C147" s="261" t="s">
        <v>1019</v>
      </c>
      <c r="D147" s="248"/>
      <c r="E147" s="248"/>
      <c r="F147" s="249"/>
      <c r="G147" s="259">
        <v>65</v>
      </c>
      <c r="H147" s="259">
        <v>65</v>
      </c>
      <c r="I147" s="259">
        <v>65</v>
      </c>
      <c r="J147" s="45"/>
      <c r="K147" s="45"/>
      <c r="M147" s="45"/>
      <c r="N147" s="271"/>
      <c r="O147" s="485"/>
      <c r="P147" s="485"/>
      <c r="Q147" s="485"/>
      <c r="R147" s="485"/>
      <c r="S147" s="270"/>
      <c r="T147" s="270"/>
      <c r="U147" s="45"/>
    </row>
    <row r="148" spans="1:21" ht="17.25" customHeight="1">
      <c r="A148" s="45"/>
      <c r="B148" s="260">
        <v>21</v>
      </c>
      <c r="C148" s="261" t="s">
        <v>569</v>
      </c>
      <c r="D148" s="262"/>
      <c r="E148" s="262"/>
      <c r="F148" s="263"/>
      <c r="G148" s="259">
        <v>99</v>
      </c>
      <c r="H148" s="259">
        <v>99</v>
      </c>
      <c r="I148" s="259">
        <v>99</v>
      </c>
      <c r="J148" s="45"/>
      <c r="K148" s="45"/>
      <c r="M148" s="45"/>
      <c r="N148" s="271"/>
      <c r="O148" s="485"/>
      <c r="P148" s="485"/>
      <c r="Q148" s="485"/>
      <c r="R148" s="485"/>
      <c r="S148" s="270"/>
      <c r="T148" s="270"/>
      <c r="U148" s="45"/>
    </row>
    <row r="149" spans="1:21" ht="15.75" customHeight="1">
      <c r="A149" s="45"/>
      <c r="B149" s="260"/>
      <c r="C149" s="264" t="s">
        <v>182</v>
      </c>
      <c r="D149" s="265"/>
      <c r="E149" s="265"/>
      <c r="F149" s="266"/>
      <c r="G149" s="267">
        <f>SUM(G128:G148)</f>
        <v>2320</v>
      </c>
      <c r="H149" s="268">
        <f>SUM(H128:H148)</f>
        <v>3084</v>
      </c>
      <c r="I149" s="268">
        <f>SUM(I128:I148)</f>
        <v>3389</v>
      </c>
      <c r="J149" s="45"/>
      <c r="K149" s="45"/>
      <c r="M149" s="45"/>
      <c r="N149" s="271"/>
      <c r="O149" s="485"/>
      <c r="P149" s="485"/>
      <c r="Q149" s="485"/>
      <c r="R149" s="485"/>
      <c r="S149" s="270"/>
      <c r="T149" s="270"/>
      <c r="U149" s="45"/>
    </row>
    <row r="150" spans="1:21" ht="15.75" customHeight="1">
      <c r="A150" s="45"/>
      <c r="B150" s="271"/>
      <c r="C150" s="274"/>
      <c r="D150" s="274"/>
      <c r="E150" s="274"/>
      <c r="F150" s="274"/>
      <c r="G150" s="275"/>
      <c r="H150" s="276"/>
      <c r="I150" s="276"/>
      <c r="J150" s="45"/>
      <c r="K150" s="45"/>
      <c r="M150" s="45"/>
      <c r="N150" s="271"/>
      <c r="O150" s="485"/>
      <c r="P150" s="485"/>
      <c r="Q150" s="485"/>
      <c r="R150" s="257"/>
      <c r="S150" s="233"/>
      <c r="T150" s="270"/>
      <c r="U150" s="45"/>
    </row>
    <row r="151" spans="1:21" ht="15.75" customHeight="1">
      <c r="A151" s="45"/>
      <c r="B151" s="271"/>
      <c r="C151" s="274"/>
      <c r="D151" s="274"/>
      <c r="E151" s="274"/>
      <c r="F151" s="274"/>
      <c r="G151" s="275"/>
      <c r="H151" s="276"/>
      <c r="I151" s="276"/>
      <c r="J151" s="45"/>
      <c r="K151" s="45"/>
      <c r="M151" s="45"/>
      <c r="N151" s="271"/>
      <c r="O151" s="485"/>
      <c r="P151" s="485"/>
      <c r="Q151" s="485"/>
      <c r="R151" s="485"/>
      <c r="S151" s="270"/>
      <c r="T151" s="270"/>
      <c r="U151" s="45"/>
    </row>
    <row r="152" spans="1:21" ht="15.75" customHeight="1">
      <c r="A152" s="45"/>
      <c r="B152" s="271"/>
      <c r="C152" s="444" t="s">
        <v>946</v>
      </c>
      <c r="D152" s="444"/>
      <c r="E152" s="444"/>
      <c r="F152" s="444"/>
      <c r="G152" s="444"/>
      <c r="H152" s="209"/>
      <c r="I152" s="209" t="s">
        <v>1061</v>
      </c>
      <c r="K152" s="45"/>
      <c r="M152" s="45"/>
      <c r="N152" s="271"/>
      <c r="O152" s="272"/>
      <c r="P152" s="272"/>
      <c r="Q152" s="272"/>
      <c r="R152" s="272"/>
      <c r="S152" s="270"/>
      <c r="T152" s="270"/>
      <c r="U152" s="45"/>
    </row>
    <row r="153" spans="1:21" ht="15.75" customHeight="1">
      <c r="A153" s="45"/>
      <c r="B153" s="271"/>
      <c r="C153" s="274"/>
      <c r="D153" s="274"/>
      <c r="E153" s="274"/>
      <c r="F153" s="274"/>
      <c r="G153" s="275"/>
      <c r="H153" s="276"/>
      <c r="I153" s="276"/>
      <c r="J153" s="45"/>
      <c r="K153" s="45"/>
      <c r="M153" s="45"/>
      <c r="N153" s="271"/>
      <c r="O153" s="485"/>
      <c r="P153" s="485"/>
      <c r="Q153" s="485"/>
      <c r="R153" s="485"/>
      <c r="S153" s="270"/>
      <c r="T153" s="270"/>
      <c r="U153" s="45"/>
    </row>
    <row r="154" spans="1:21" ht="17.25" customHeight="1">
      <c r="A154" s="45"/>
      <c r="B154" s="271"/>
      <c r="C154" s="274"/>
      <c r="D154" s="274"/>
      <c r="E154" s="274"/>
      <c r="F154" s="274"/>
      <c r="G154" s="275"/>
      <c r="H154" s="276"/>
      <c r="I154" s="276"/>
      <c r="J154" s="45"/>
      <c r="K154" s="45"/>
      <c r="M154" s="45"/>
      <c r="N154" s="271"/>
      <c r="O154" s="273"/>
      <c r="P154" s="257"/>
      <c r="Q154" s="257"/>
      <c r="R154" s="257"/>
      <c r="S154" s="270"/>
      <c r="T154" s="270"/>
      <c r="U154" s="45"/>
    </row>
    <row r="155" spans="1:21" ht="35.25" customHeight="1">
      <c r="A155" s="45"/>
      <c r="B155" s="271"/>
      <c r="C155" s="444"/>
      <c r="D155" s="444"/>
      <c r="E155" s="444"/>
      <c r="F155" s="444"/>
      <c r="G155" s="444"/>
      <c r="H155" s="209"/>
      <c r="I155" s="209"/>
      <c r="K155" s="45"/>
      <c r="M155" s="45"/>
      <c r="N155" s="271"/>
      <c r="O155" s="273"/>
      <c r="P155" s="273"/>
      <c r="Q155" s="273"/>
      <c r="R155" s="273"/>
      <c r="S155" s="270"/>
      <c r="T155" s="270"/>
      <c r="U155" s="45"/>
    </row>
    <row r="156" spans="1:21" ht="29.25" customHeight="1">
      <c r="A156" s="45"/>
      <c r="K156" s="45"/>
      <c r="M156" s="45"/>
      <c r="N156" s="45"/>
      <c r="O156" s="276"/>
      <c r="P156" s="234"/>
      <c r="Q156" s="276"/>
      <c r="R156" s="276"/>
      <c r="S156" s="282"/>
      <c r="T156" s="282"/>
      <c r="U156" s="45"/>
    </row>
    <row r="157" spans="1:21" ht="32.25" customHeight="1">
      <c r="A157" s="45"/>
      <c r="K157" s="45"/>
      <c r="M157" s="45"/>
      <c r="N157" s="45"/>
      <c r="O157" s="276"/>
      <c r="P157" s="234"/>
      <c r="Q157" s="276"/>
      <c r="R157" s="276"/>
      <c r="S157" s="282"/>
      <c r="T157" s="282"/>
      <c r="U157" s="45"/>
    </row>
    <row r="158" spans="1:21" ht="20.25" customHeight="1">
      <c r="A158" s="45"/>
      <c r="K158" s="45"/>
    </row>
    <row r="159" spans="1:21">
      <c r="A159" s="45"/>
      <c r="K159" s="45"/>
    </row>
    <row r="160" spans="1:21">
      <c r="A160" s="45"/>
      <c r="K160" s="45"/>
    </row>
    <row r="161" spans="1:11">
      <c r="A161" s="45"/>
      <c r="K161" s="45"/>
    </row>
    <row r="162" spans="1:11">
      <c r="A162" s="45"/>
      <c r="K162" s="45"/>
    </row>
    <row r="163" spans="1:11">
      <c r="A163" s="45"/>
      <c r="K163" s="45"/>
    </row>
    <row r="164" spans="1:11">
      <c r="A164" s="45"/>
      <c r="K164" s="45"/>
    </row>
    <row r="165" spans="1:11">
      <c r="A165" s="45"/>
      <c r="K165" s="45"/>
    </row>
    <row r="166" spans="1:11">
      <c r="A166" s="45"/>
      <c r="K166" s="45"/>
    </row>
    <row r="167" spans="1:11" ht="15.75">
      <c r="A167" s="45"/>
      <c r="B167" s="271"/>
      <c r="C167" s="274"/>
      <c r="D167" s="274"/>
      <c r="E167" s="274"/>
      <c r="F167" s="274"/>
      <c r="G167" s="275"/>
      <c r="H167" s="276"/>
      <c r="I167" s="276"/>
      <c r="J167" s="45"/>
      <c r="K167" s="45"/>
    </row>
    <row r="168" spans="1:11" ht="15.75">
      <c r="A168" s="45"/>
      <c r="B168" s="271"/>
      <c r="C168" s="274"/>
      <c r="D168" s="274"/>
      <c r="E168" s="274"/>
      <c r="F168" s="274"/>
      <c r="G168" s="275"/>
      <c r="H168" s="276"/>
      <c r="I168" s="276"/>
      <c r="J168" s="45"/>
      <c r="K168" s="45"/>
    </row>
    <row r="170" spans="1:11" ht="15.75">
      <c r="B170" s="271"/>
      <c r="C170" s="274"/>
      <c r="D170" s="274"/>
      <c r="E170" s="274"/>
      <c r="F170" s="274"/>
      <c r="G170" s="275"/>
      <c r="H170" s="276"/>
      <c r="I170" s="276"/>
    </row>
    <row r="171" spans="1:11" ht="15.75">
      <c r="B171" s="295"/>
      <c r="C171" s="295"/>
      <c r="D171" s="295"/>
      <c r="E171" s="295"/>
      <c r="F171" s="295"/>
      <c r="G171" s="295" t="s">
        <v>980</v>
      </c>
      <c r="H171" s="295"/>
      <c r="I171" s="295"/>
    </row>
    <row r="172" spans="1:11" ht="15.75">
      <c r="B172" s="295" t="s">
        <v>918</v>
      </c>
      <c r="C172" s="295"/>
      <c r="D172" s="295"/>
      <c r="E172" s="295"/>
      <c r="F172" s="295"/>
      <c r="G172" s="295" t="s">
        <v>915</v>
      </c>
      <c r="H172" s="295"/>
      <c r="I172" s="295"/>
    </row>
    <row r="173" spans="1:11" ht="15.75">
      <c r="B173" s="295" t="s">
        <v>919</v>
      </c>
      <c r="C173" s="295"/>
      <c r="D173" s="295"/>
      <c r="E173" s="295"/>
      <c r="F173" s="295"/>
      <c r="G173" s="295" t="s">
        <v>916</v>
      </c>
      <c r="H173" s="295"/>
      <c r="I173" s="295"/>
    </row>
    <row r="174" spans="1:11" ht="15.75">
      <c r="B174" s="295" t="s">
        <v>40</v>
      </c>
      <c r="C174" s="295"/>
      <c r="D174" s="295"/>
      <c r="E174" s="295"/>
      <c r="F174" s="295"/>
      <c r="G174" s="295" t="s">
        <v>40</v>
      </c>
      <c r="H174" s="295"/>
      <c r="I174" s="295"/>
    </row>
    <row r="175" spans="1:11" ht="15.75">
      <c r="B175" s="295" t="s">
        <v>920</v>
      </c>
      <c r="C175" s="295"/>
      <c r="D175" s="295"/>
      <c r="E175" s="295"/>
      <c r="F175" s="295"/>
      <c r="G175" s="295" t="s">
        <v>1065</v>
      </c>
      <c r="H175" s="295"/>
      <c r="I175" s="295"/>
    </row>
    <row r="176" spans="1:11">
      <c r="B176" s="289"/>
      <c r="C176" s="289"/>
      <c r="D176" s="289"/>
      <c r="E176" s="289"/>
      <c r="F176" s="289"/>
      <c r="G176" s="289"/>
      <c r="H176" s="289"/>
      <c r="I176" s="289"/>
      <c r="J176" s="289"/>
    </row>
    <row r="177" spans="2:10">
      <c r="B177" s="289"/>
      <c r="C177" s="289"/>
      <c r="D177" s="289"/>
      <c r="E177" s="289"/>
      <c r="F177" s="289"/>
      <c r="G177" s="289"/>
      <c r="H177" s="289"/>
      <c r="I177" s="289"/>
      <c r="J177" s="289"/>
    </row>
    <row r="178" spans="2:10">
      <c r="B178" s="377" t="s">
        <v>963</v>
      </c>
      <c r="C178" s="377"/>
      <c r="D178" s="377"/>
      <c r="E178" s="377"/>
      <c r="F178" s="377"/>
      <c r="G178" s="377"/>
      <c r="H178" s="377"/>
      <c r="I178" s="377"/>
      <c r="J178" s="377"/>
    </row>
    <row r="179" spans="2:10">
      <c r="B179" s="289"/>
      <c r="C179" s="289"/>
      <c r="D179" s="289"/>
      <c r="E179" s="289"/>
      <c r="F179" s="289"/>
      <c r="G179" s="289"/>
      <c r="H179" s="289"/>
      <c r="I179" s="289"/>
      <c r="J179" s="289"/>
    </row>
    <row r="181" spans="2:10" ht="15" customHeight="1">
      <c r="B181" s="402" t="s">
        <v>1008</v>
      </c>
      <c r="C181" s="458" t="s">
        <v>1028</v>
      </c>
      <c r="D181" s="459"/>
      <c r="E181" s="459"/>
      <c r="F181" s="460"/>
      <c r="G181" s="504" t="s">
        <v>1009</v>
      </c>
      <c r="H181" s="505"/>
      <c r="I181" s="45"/>
    </row>
    <row r="182" spans="2:10" ht="45">
      <c r="B182" s="402"/>
      <c r="C182" s="461"/>
      <c r="D182" s="462"/>
      <c r="E182" s="462"/>
      <c r="F182" s="463"/>
      <c r="G182" s="277" t="s">
        <v>567</v>
      </c>
      <c r="H182" s="278" t="s">
        <v>1014</v>
      </c>
      <c r="I182" s="45"/>
    </row>
    <row r="183" spans="2:10" ht="15.75">
      <c r="B183" s="59">
        <v>1</v>
      </c>
      <c r="C183" s="476">
        <v>2</v>
      </c>
      <c r="D183" s="477"/>
      <c r="E183" s="477"/>
      <c r="F183" s="477"/>
      <c r="G183" s="59">
        <v>4</v>
      </c>
      <c r="H183" s="59">
        <v>5</v>
      </c>
      <c r="I183" s="45"/>
    </row>
    <row r="184" spans="2:10">
      <c r="B184" s="15">
        <v>1</v>
      </c>
      <c r="C184" s="470" t="s">
        <v>575</v>
      </c>
      <c r="D184" s="448"/>
      <c r="E184" s="448"/>
      <c r="F184" s="456"/>
      <c r="G184" s="258">
        <v>37</v>
      </c>
      <c r="H184" s="258">
        <v>37</v>
      </c>
      <c r="I184" s="45"/>
    </row>
    <row r="185" spans="2:10" ht="15.75">
      <c r="B185" s="15">
        <v>2</v>
      </c>
      <c r="C185" s="478" t="s">
        <v>1010</v>
      </c>
      <c r="D185" s="478"/>
      <c r="E185" s="478"/>
      <c r="F185" s="478"/>
      <c r="G185" s="259">
        <v>250</v>
      </c>
      <c r="H185" s="259">
        <v>250</v>
      </c>
      <c r="I185" s="45"/>
    </row>
    <row r="186" spans="2:10" ht="15.75">
      <c r="B186" s="260">
        <v>3</v>
      </c>
      <c r="C186" s="455" t="s">
        <v>571</v>
      </c>
      <c r="D186" s="474"/>
      <c r="E186" s="474"/>
      <c r="F186" s="475"/>
      <c r="G186" s="259">
        <v>130</v>
      </c>
      <c r="H186" s="259">
        <v>130</v>
      </c>
      <c r="I186" s="45"/>
    </row>
    <row r="187" spans="2:10" ht="15.75">
      <c r="B187" s="260">
        <v>4</v>
      </c>
      <c r="C187" s="455" t="s">
        <v>942</v>
      </c>
      <c r="D187" s="448"/>
      <c r="E187" s="448"/>
      <c r="F187" s="456"/>
      <c r="G187" s="259">
        <v>165</v>
      </c>
      <c r="H187" s="259">
        <v>165</v>
      </c>
      <c r="I187" s="45"/>
    </row>
    <row r="188" spans="2:10" ht="15.75">
      <c r="B188" s="260">
        <v>5</v>
      </c>
      <c r="C188" s="455" t="s">
        <v>572</v>
      </c>
      <c r="D188" s="448"/>
      <c r="E188" s="448"/>
      <c r="F188" s="456"/>
      <c r="G188" s="259">
        <v>83</v>
      </c>
      <c r="H188" s="259">
        <v>83</v>
      </c>
      <c r="I188" s="45"/>
    </row>
    <row r="189" spans="2:10" ht="15.75">
      <c r="B189" s="260">
        <v>6</v>
      </c>
      <c r="C189" s="455" t="s">
        <v>568</v>
      </c>
      <c r="D189" s="448"/>
      <c r="E189" s="448"/>
      <c r="F189" s="456"/>
      <c r="G189" s="259">
        <v>109</v>
      </c>
      <c r="H189" s="259">
        <v>109</v>
      </c>
      <c r="I189" s="45"/>
    </row>
    <row r="190" spans="2:10" ht="15.75">
      <c r="B190" s="260">
        <v>7</v>
      </c>
      <c r="C190" s="455" t="s">
        <v>941</v>
      </c>
      <c r="D190" s="474"/>
      <c r="E190" s="474"/>
      <c r="F190" s="475"/>
      <c r="G190" s="259">
        <v>140</v>
      </c>
      <c r="H190" s="259">
        <v>140</v>
      </c>
      <c r="I190" s="45"/>
    </row>
    <row r="191" spans="2:10" ht="15.75">
      <c r="B191" s="260">
        <v>8</v>
      </c>
      <c r="C191" s="455" t="s">
        <v>576</v>
      </c>
      <c r="D191" s="474"/>
      <c r="E191" s="474"/>
      <c r="F191" s="475"/>
      <c r="G191" s="259">
        <v>184</v>
      </c>
      <c r="H191" s="259">
        <v>184</v>
      </c>
      <c r="I191" s="45"/>
    </row>
    <row r="192" spans="2:10" ht="15.75">
      <c r="B192" s="260">
        <v>9</v>
      </c>
      <c r="C192" s="455" t="s">
        <v>1029</v>
      </c>
      <c r="D192" s="474"/>
      <c r="E192" s="474"/>
      <c r="F192" s="475"/>
      <c r="G192" s="259">
        <v>136</v>
      </c>
      <c r="H192" s="259">
        <v>136</v>
      </c>
      <c r="I192" s="45"/>
    </row>
    <row r="193" spans="2:10" ht="15.75">
      <c r="B193" s="260">
        <v>10</v>
      </c>
      <c r="C193" s="455" t="s">
        <v>573</v>
      </c>
      <c r="D193" s="474"/>
      <c r="E193" s="474"/>
      <c r="F193" s="475"/>
      <c r="G193" s="259">
        <v>0</v>
      </c>
      <c r="H193" s="259">
        <v>185</v>
      </c>
      <c r="I193" s="45"/>
    </row>
    <row r="194" spans="2:10" ht="15.75">
      <c r="B194" s="260">
        <v>11</v>
      </c>
      <c r="C194" s="455" t="s">
        <v>574</v>
      </c>
      <c r="D194" s="474"/>
      <c r="E194" s="474"/>
      <c r="F194" s="475"/>
      <c r="G194" s="259">
        <v>176</v>
      </c>
      <c r="H194" s="259">
        <v>176</v>
      </c>
      <c r="I194" s="45"/>
    </row>
    <row r="195" spans="2:10" ht="15.75">
      <c r="B195" s="260">
        <v>12</v>
      </c>
      <c r="C195" s="455" t="s">
        <v>944</v>
      </c>
      <c r="D195" s="448"/>
      <c r="E195" s="448"/>
      <c r="F195" s="456"/>
      <c r="G195" s="259">
        <v>110</v>
      </c>
      <c r="H195" s="259">
        <v>110</v>
      </c>
      <c r="I195" s="45"/>
    </row>
    <row r="196" spans="2:10" ht="18.75" customHeight="1">
      <c r="B196" s="260">
        <v>13</v>
      </c>
      <c r="C196" s="455" t="s">
        <v>1022</v>
      </c>
      <c r="D196" s="474"/>
      <c r="E196" s="474"/>
      <c r="F196" s="475"/>
      <c r="G196" s="259">
        <v>79</v>
      </c>
      <c r="H196" s="259">
        <v>79</v>
      </c>
      <c r="I196" s="45"/>
    </row>
    <row r="197" spans="2:10" ht="27.75" customHeight="1">
      <c r="B197" s="260">
        <v>14</v>
      </c>
      <c r="C197" s="455" t="s">
        <v>1018</v>
      </c>
      <c r="D197" s="474"/>
      <c r="E197" s="474"/>
      <c r="F197" s="475"/>
      <c r="G197" s="259">
        <v>71</v>
      </c>
      <c r="H197" s="259">
        <v>71</v>
      </c>
      <c r="I197" s="45"/>
    </row>
    <row r="198" spans="2:10" ht="31.5" customHeight="1">
      <c r="B198" s="260">
        <v>15</v>
      </c>
      <c r="C198" s="455" t="s">
        <v>1017</v>
      </c>
      <c r="D198" s="448"/>
      <c r="E198" s="448"/>
      <c r="F198" s="249"/>
      <c r="G198" s="59">
        <v>72</v>
      </c>
      <c r="H198" s="259">
        <v>72</v>
      </c>
      <c r="I198" s="45"/>
    </row>
    <row r="199" spans="2:10" ht="28.5" customHeight="1">
      <c r="B199" s="260">
        <v>16</v>
      </c>
      <c r="C199" s="455" t="s">
        <v>1012</v>
      </c>
      <c r="D199" s="474"/>
      <c r="E199" s="474"/>
      <c r="F199" s="475"/>
      <c r="G199" s="259">
        <v>0</v>
      </c>
      <c r="H199" s="259">
        <v>326</v>
      </c>
      <c r="I199" s="45"/>
    </row>
    <row r="200" spans="2:10" ht="19.5" customHeight="1">
      <c r="B200" s="260">
        <v>17</v>
      </c>
      <c r="C200" s="455" t="s">
        <v>1013</v>
      </c>
      <c r="D200" s="474"/>
      <c r="E200" s="474"/>
      <c r="F200" s="475"/>
      <c r="G200" s="259">
        <v>0</v>
      </c>
      <c r="H200" s="259">
        <v>253</v>
      </c>
      <c r="I200" s="45"/>
    </row>
    <row r="201" spans="2:10" ht="15.75">
      <c r="B201" s="260">
        <v>18</v>
      </c>
      <c r="C201" s="261" t="s">
        <v>570</v>
      </c>
      <c r="D201" s="248"/>
      <c r="E201" s="248"/>
      <c r="F201" s="249"/>
      <c r="G201" s="259">
        <v>65</v>
      </c>
      <c r="H201" s="259">
        <v>65</v>
      </c>
      <c r="I201" s="45"/>
    </row>
    <row r="202" spans="2:10" ht="15.75">
      <c r="B202" s="260">
        <v>19</v>
      </c>
      <c r="C202" s="261" t="s">
        <v>569</v>
      </c>
      <c r="D202" s="262"/>
      <c r="E202" s="262"/>
      <c r="F202" s="263"/>
      <c r="G202" s="259">
        <v>99</v>
      </c>
      <c r="H202" s="259">
        <v>99</v>
      </c>
    </row>
    <row r="203" spans="2:10" ht="15.75">
      <c r="B203" s="211"/>
      <c r="C203" s="279" t="s">
        <v>182</v>
      </c>
      <c r="D203" s="280"/>
      <c r="E203" s="279"/>
      <c r="F203" s="279"/>
      <c r="G203" s="281">
        <f>SUM(G184:G202)</f>
        <v>1906</v>
      </c>
      <c r="H203" s="281">
        <f>SUM(H184:H202)</f>
        <v>2670</v>
      </c>
    </row>
    <row r="204" spans="2:10">
      <c r="B204" s="445"/>
      <c r="C204" s="445"/>
      <c r="D204" s="445"/>
      <c r="E204" s="445"/>
      <c r="F204" s="445"/>
      <c r="G204" s="445"/>
      <c r="H204" s="445"/>
      <c r="I204" s="445"/>
      <c r="J204" s="445"/>
    </row>
    <row r="205" spans="2:10"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2:10">
      <c r="B206" s="445"/>
      <c r="C206" s="445"/>
      <c r="D206" s="445"/>
      <c r="E206" s="445"/>
      <c r="F206" s="445"/>
      <c r="G206" s="45"/>
      <c r="H206" s="45"/>
      <c r="I206" s="45"/>
      <c r="J206" s="45"/>
    </row>
    <row r="207" spans="2:10">
      <c r="B207" s="444" t="s">
        <v>946</v>
      </c>
      <c r="C207" s="444"/>
      <c r="D207" s="444"/>
      <c r="E207" s="444"/>
      <c r="F207" s="444"/>
      <c r="G207" s="209"/>
      <c r="H207" t="s">
        <v>1061</v>
      </c>
      <c r="I207" s="45"/>
      <c r="J207" s="45"/>
    </row>
    <row r="208" spans="2:10">
      <c r="B208" s="445"/>
      <c r="C208" s="445"/>
      <c r="D208" s="445"/>
      <c r="E208" s="445"/>
      <c r="F208" s="445"/>
      <c r="G208" s="209"/>
      <c r="H208" s="209"/>
      <c r="I208" s="45"/>
      <c r="J208" s="45"/>
    </row>
    <row r="209" spans="2:11">
      <c r="B209" s="445"/>
      <c r="C209" s="445"/>
      <c r="D209" s="445"/>
      <c r="E209" s="445"/>
      <c r="F209" s="445"/>
      <c r="G209" s="209"/>
      <c r="H209" s="209"/>
      <c r="I209" s="45"/>
      <c r="J209" s="45"/>
    </row>
    <row r="210" spans="2:11">
      <c r="B210" s="445"/>
      <c r="C210" s="445"/>
      <c r="D210" s="445"/>
      <c r="E210" s="445"/>
      <c r="F210" s="445"/>
      <c r="G210" s="209"/>
      <c r="H210" s="209"/>
      <c r="I210" s="45"/>
      <c r="J210" s="45"/>
    </row>
    <row r="211" spans="2:11">
      <c r="B211" s="445"/>
      <c r="C211" s="445"/>
      <c r="D211" s="445"/>
      <c r="E211" s="445"/>
      <c r="F211" s="445"/>
      <c r="G211" s="209"/>
      <c r="H211" s="209"/>
      <c r="I211" s="45"/>
      <c r="J211" s="45"/>
    </row>
    <row r="212" spans="2:11" ht="15.75">
      <c r="B212" s="271"/>
      <c r="C212" s="274"/>
      <c r="D212" s="274"/>
      <c r="E212" s="274"/>
      <c r="F212" s="274"/>
      <c r="G212" s="275"/>
      <c r="H212" s="276"/>
      <c r="I212" s="276"/>
      <c r="K212" s="45"/>
    </row>
    <row r="213" spans="2:11" ht="15.75">
      <c r="B213" s="295"/>
      <c r="C213" s="295"/>
      <c r="D213" s="295"/>
      <c r="E213" s="295"/>
      <c r="F213" s="295"/>
      <c r="G213" s="295" t="s">
        <v>1059</v>
      </c>
      <c r="H213" s="295"/>
      <c r="I213" s="295"/>
      <c r="K213" s="45"/>
    </row>
    <row r="214" spans="2:11" ht="15.75">
      <c r="B214" s="295"/>
      <c r="C214" s="295"/>
      <c r="D214" s="295"/>
      <c r="E214" s="295"/>
      <c r="F214" s="295"/>
      <c r="G214" s="295" t="s">
        <v>1060</v>
      </c>
      <c r="H214" s="295"/>
      <c r="I214" s="295"/>
      <c r="K214" s="45"/>
    </row>
    <row r="215" spans="2:11" ht="15.75">
      <c r="B215" s="295"/>
      <c r="C215" s="295"/>
      <c r="D215" s="295"/>
      <c r="E215" s="295"/>
      <c r="F215" s="295"/>
      <c r="G215" s="295" t="s">
        <v>1062</v>
      </c>
      <c r="H215" s="295"/>
      <c r="I215" s="295"/>
      <c r="K215" s="45"/>
    </row>
    <row r="216" spans="2:11" ht="15.75">
      <c r="B216" s="295"/>
      <c r="C216" s="295"/>
      <c r="D216" s="295"/>
      <c r="E216" s="295"/>
      <c r="F216" s="295"/>
      <c r="G216" s="295"/>
      <c r="H216" s="295"/>
      <c r="I216" s="295"/>
      <c r="K216" s="45"/>
    </row>
    <row r="217" spans="2:11">
      <c r="B217" s="90"/>
      <c r="C217" s="90"/>
      <c r="D217" s="90"/>
      <c r="E217" s="90"/>
      <c r="F217" s="90"/>
      <c r="G217" s="90"/>
      <c r="H217" s="90"/>
      <c r="I217" s="45"/>
      <c r="J217" s="45"/>
      <c r="K217" s="45"/>
    </row>
    <row r="218" spans="2:11">
      <c r="B218" s="324" t="s">
        <v>1021</v>
      </c>
      <c r="C218" s="324"/>
      <c r="D218" s="324"/>
      <c r="E218" s="324"/>
      <c r="F218" s="324"/>
      <c r="G218" s="324"/>
      <c r="H218" s="324"/>
      <c r="I218" s="324"/>
      <c r="J218" s="324"/>
      <c r="K218" s="45"/>
    </row>
    <row r="219" spans="2:11">
      <c r="B219" s="45"/>
      <c r="C219" s="90"/>
      <c r="D219" s="90"/>
      <c r="E219" s="90"/>
      <c r="F219" s="90"/>
      <c r="G219" s="90"/>
      <c r="H219" s="90"/>
      <c r="I219" s="45"/>
      <c r="J219" s="45"/>
      <c r="K219" s="45"/>
    </row>
    <row r="220" spans="2:11" ht="30">
      <c r="B220" s="325" t="s">
        <v>1008</v>
      </c>
      <c r="C220" s="458" t="s">
        <v>1028</v>
      </c>
      <c r="D220" s="459"/>
      <c r="E220" s="459"/>
      <c r="F220" s="460"/>
      <c r="G220" s="464" t="s">
        <v>1009</v>
      </c>
      <c r="H220" s="465"/>
      <c r="I220" s="466"/>
      <c r="J220" s="45"/>
      <c r="K220" s="45"/>
    </row>
    <row r="221" spans="2:11" ht="45">
      <c r="B221" s="325"/>
      <c r="C221" s="461"/>
      <c r="D221" s="462"/>
      <c r="E221" s="462"/>
      <c r="F221" s="463"/>
      <c r="G221" s="277" t="s">
        <v>567</v>
      </c>
      <c r="H221" s="278" t="s">
        <v>1014</v>
      </c>
      <c r="I221" s="278" t="s">
        <v>1015</v>
      </c>
      <c r="J221" s="45"/>
      <c r="K221" s="45"/>
    </row>
    <row r="222" spans="2:11" ht="15.75">
      <c r="B222" s="59">
        <v>1</v>
      </c>
      <c r="C222" s="467">
        <v>2</v>
      </c>
      <c r="D222" s="468"/>
      <c r="E222" s="468"/>
      <c r="F222" s="469"/>
      <c r="G222" s="59">
        <v>4</v>
      </c>
      <c r="H222" s="59">
        <v>5</v>
      </c>
      <c r="I222" s="59">
        <v>6</v>
      </c>
      <c r="J222" s="45"/>
      <c r="K222" s="45"/>
    </row>
    <row r="223" spans="2:11">
      <c r="B223" s="15">
        <v>1</v>
      </c>
      <c r="C223" s="470" t="s">
        <v>575</v>
      </c>
      <c r="D223" s="448"/>
      <c r="E223" s="448"/>
      <c r="F223" s="456"/>
      <c r="G223" s="330">
        <v>37</v>
      </c>
      <c r="H223" s="330">
        <v>37</v>
      </c>
      <c r="I223" s="330">
        <v>37</v>
      </c>
      <c r="J223" s="45"/>
      <c r="K223" s="45"/>
    </row>
    <row r="224" spans="2:11" ht="15.75">
      <c r="B224" s="15">
        <v>2</v>
      </c>
      <c r="C224" s="471" t="s">
        <v>1010</v>
      </c>
      <c r="D224" s="472"/>
      <c r="E224" s="472"/>
      <c r="F224" s="473"/>
      <c r="G224" s="329">
        <v>250</v>
      </c>
      <c r="H224" s="329">
        <v>250</v>
      </c>
      <c r="I224" s="329">
        <v>250</v>
      </c>
      <c r="J224" s="45"/>
      <c r="K224" s="45"/>
    </row>
    <row r="225" spans="2:11" ht="15.75">
      <c r="B225" s="260">
        <v>3</v>
      </c>
      <c r="C225" s="455" t="s">
        <v>571</v>
      </c>
      <c r="D225" s="448"/>
      <c r="E225" s="448"/>
      <c r="F225" s="456"/>
      <c r="G225" s="329">
        <v>130</v>
      </c>
      <c r="H225" s="329">
        <v>130</v>
      </c>
      <c r="I225" s="329">
        <v>130</v>
      </c>
      <c r="J225" s="45"/>
      <c r="K225" s="45"/>
    </row>
    <row r="226" spans="2:11" ht="15.75">
      <c r="B226" s="260">
        <v>4</v>
      </c>
      <c r="C226" s="455" t="s">
        <v>942</v>
      </c>
      <c r="D226" s="448"/>
      <c r="E226" s="448"/>
      <c r="F226" s="456"/>
      <c r="G226" s="329">
        <v>165</v>
      </c>
      <c r="H226" s="329">
        <v>165</v>
      </c>
      <c r="I226" s="329">
        <v>165</v>
      </c>
      <c r="J226" s="45"/>
      <c r="K226" s="45"/>
    </row>
    <row r="227" spans="2:11" ht="15.75">
      <c r="B227" s="260">
        <v>5</v>
      </c>
      <c r="C227" s="455" t="s">
        <v>572</v>
      </c>
      <c r="D227" s="448"/>
      <c r="E227" s="448"/>
      <c r="F227" s="456"/>
      <c r="G227" s="329">
        <v>83</v>
      </c>
      <c r="H227" s="329">
        <v>83</v>
      </c>
      <c r="I227" s="329">
        <v>83</v>
      </c>
      <c r="J227" s="45"/>
      <c r="K227" s="45"/>
    </row>
    <row r="228" spans="2:11" ht="15.75">
      <c r="B228" s="260">
        <v>6</v>
      </c>
      <c r="C228" s="455" t="s">
        <v>568</v>
      </c>
      <c r="D228" s="448"/>
      <c r="E228" s="448"/>
      <c r="F228" s="456"/>
      <c r="G228" s="329">
        <v>109</v>
      </c>
      <c r="H228" s="329">
        <v>109</v>
      </c>
      <c r="I228" s="329">
        <v>109</v>
      </c>
      <c r="J228" s="45"/>
    </row>
    <row r="229" spans="2:11" ht="15.75">
      <c r="B229" s="260">
        <v>7</v>
      </c>
      <c r="C229" s="455" t="s">
        <v>941</v>
      </c>
      <c r="D229" s="448"/>
      <c r="E229" s="448"/>
      <c r="F229" s="456"/>
      <c r="G229" s="329">
        <v>355</v>
      </c>
      <c r="H229" s="329">
        <v>355</v>
      </c>
      <c r="I229" s="329">
        <v>355</v>
      </c>
      <c r="J229" s="45"/>
      <c r="K229" s="45"/>
    </row>
    <row r="230" spans="2:11" ht="15.75">
      <c r="B230" s="260">
        <v>8</v>
      </c>
      <c r="C230" s="455" t="s">
        <v>943</v>
      </c>
      <c r="D230" s="448"/>
      <c r="E230" s="448"/>
      <c r="F230" s="456"/>
      <c r="G230" s="329">
        <v>0</v>
      </c>
      <c r="H230" s="329">
        <v>0</v>
      </c>
      <c r="I230" s="329">
        <v>305</v>
      </c>
      <c r="J230" s="45"/>
      <c r="K230" s="45"/>
    </row>
    <row r="231" spans="2:11" ht="15.75">
      <c r="B231" s="260">
        <v>9</v>
      </c>
      <c r="C231" s="455" t="s">
        <v>576</v>
      </c>
      <c r="D231" s="448"/>
      <c r="E231" s="448"/>
      <c r="F231" s="456"/>
      <c r="G231" s="329">
        <v>184</v>
      </c>
      <c r="H231" s="329">
        <v>184</v>
      </c>
      <c r="I231" s="329">
        <v>184</v>
      </c>
      <c r="J231" s="45"/>
      <c r="K231" s="45"/>
    </row>
    <row r="232" spans="2:11" ht="15.75">
      <c r="B232" s="260">
        <v>10</v>
      </c>
      <c r="C232" s="455" t="s">
        <v>1029</v>
      </c>
      <c r="D232" s="448"/>
      <c r="E232" s="448"/>
      <c r="F232" s="456"/>
      <c r="G232" s="329">
        <v>136</v>
      </c>
      <c r="H232" s="329">
        <v>136</v>
      </c>
      <c r="I232" s="329">
        <v>136</v>
      </c>
      <c r="J232" s="45"/>
      <c r="K232" s="45"/>
    </row>
    <row r="233" spans="2:11" ht="15.75">
      <c r="B233" s="260">
        <v>11</v>
      </c>
      <c r="C233" s="455" t="s">
        <v>573</v>
      </c>
      <c r="D233" s="448"/>
      <c r="E233" s="448"/>
      <c r="F233" s="456"/>
      <c r="G233" s="329">
        <v>0</v>
      </c>
      <c r="H233" s="329">
        <v>185</v>
      </c>
      <c r="I233" s="329">
        <v>185</v>
      </c>
      <c r="J233" s="45"/>
      <c r="K233" s="45"/>
    </row>
    <row r="234" spans="2:11" ht="15.75">
      <c r="B234" s="260">
        <v>12</v>
      </c>
      <c r="C234" s="455" t="s">
        <v>574</v>
      </c>
      <c r="D234" s="448"/>
      <c r="E234" s="448"/>
      <c r="F234" s="456"/>
      <c r="G234" s="329">
        <v>176</v>
      </c>
      <c r="H234" s="329">
        <v>176</v>
      </c>
      <c r="I234" s="329">
        <v>176</v>
      </c>
      <c r="J234" s="45"/>
      <c r="K234" s="45"/>
    </row>
    <row r="235" spans="2:11" ht="15.75">
      <c r="B235" s="260">
        <v>13</v>
      </c>
      <c r="C235" s="455" t="s">
        <v>944</v>
      </c>
      <c r="D235" s="448"/>
      <c r="E235" s="448"/>
      <c r="F235" s="456"/>
      <c r="G235" s="329">
        <v>110</v>
      </c>
      <c r="H235" s="329">
        <v>110</v>
      </c>
      <c r="I235" s="329">
        <v>110</v>
      </c>
      <c r="J235" s="45"/>
      <c r="K235" s="45"/>
    </row>
    <row r="236" spans="2:11" ht="15.75">
      <c r="B236" s="260">
        <v>14</v>
      </c>
      <c r="C236" s="455" t="s">
        <v>1016</v>
      </c>
      <c r="D236" s="448"/>
      <c r="E236" s="448"/>
      <c r="F236" s="456"/>
      <c r="G236" s="329">
        <v>199</v>
      </c>
      <c r="H236" s="329">
        <v>199</v>
      </c>
      <c r="I236" s="329">
        <v>199</v>
      </c>
      <c r="J236" s="45"/>
      <c r="K236" s="45"/>
    </row>
    <row r="237" spans="2:11" ht="15.75">
      <c r="B237" s="260">
        <v>15</v>
      </c>
      <c r="C237" s="455" t="s">
        <v>1011</v>
      </c>
      <c r="D237" s="448"/>
      <c r="E237" s="448"/>
      <c r="F237" s="456"/>
      <c r="G237" s="329">
        <v>79</v>
      </c>
      <c r="H237" s="329">
        <v>79</v>
      </c>
      <c r="I237" s="329">
        <v>79</v>
      </c>
      <c r="J237" s="45"/>
      <c r="K237" s="45"/>
    </row>
    <row r="238" spans="2:11" ht="15.75">
      <c r="B238" s="260">
        <v>16</v>
      </c>
      <c r="C238" s="455" t="s">
        <v>1018</v>
      </c>
      <c r="D238" s="448"/>
      <c r="E238" s="448"/>
      <c r="F238" s="456"/>
      <c r="G238" s="329">
        <v>71</v>
      </c>
      <c r="H238" s="329">
        <v>71</v>
      </c>
      <c r="I238" s="329">
        <v>71</v>
      </c>
      <c r="J238" s="45"/>
      <c r="K238" s="45"/>
    </row>
    <row r="239" spans="2:11" ht="15.75">
      <c r="B239" s="260">
        <v>17</v>
      </c>
      <c r="C239" s="455" t="s">
        <v>1017</v>
      </c>
      <c r="D239" s="448"/>
      <c r="E239" s="448"/>
      <c r="F239" s="457"/>
      <c r="G239" s="59">
        <v>72</v>
      </c>
      <c r="H239" s="329">
        <v>72</v>
      </c>
      <c r="I239" s="329">
        <v>72</v>
      </c>
      <c r="J239" s="45"/>
      <c r="K239" s="45"/>
    </row>
    <row r="240" spans="2:11" ht="15.75">
      <c r="B240" s="260">
        <v>18</v>
      </c>
      <c r="C240" s="455" t="s">
        <v>1012</v>
      </c>
      <c r="D240" s="448"/>
      <c r="E240" s="448"/>
      <c r="F240" s="456"/>
      <c r="G240" s="329">
        <v>0</v>
      </c>
      <c r="H240" s="329">
        <v>326</v>
      </c>
      <c r="I240" s="329">
        <v>326</v>
      </c>
      <c r="J240" s="45"/>
      <c r="K240" s="45"/>
    </row>
    <row r="241" spans="2:14" ht="15.75">
      <c r="B241" s="260">
        <v>19</v>
      </c>
      <c r="C241" s="455" t="s">
        <v>1013</v>
      </c>
      <c r="D241" s="448"/>
      <c r="E241" s="448"/>
      <c r="F241" s="456"/>
      <c r="G241" s="329">
        <v>0</v>
      </c>
      <c r="H241" s="329">
        <v>253</v>
      </c>
      <c r="I241" s="329">
        <v>253</v>
      </c>
      <c r="J241" s="45"/>
      <c r="K241" s="45"/>
    </row>
    <row r="242" spans="2:14" ht="15.75">
      <c r="B242" s="260">
        <v>20</v>
      </c>
      <c r="C242" s="326" t="s">
        <v>1019</v>
      </c>
      <c r="D242" s="332"/>
      <c r="E242" s="332"/>
      <c r="F242" s="331"/>
      <c r="G242" s="329">
        <v>65</v>
      </c>
      <c r="H242" s="329">
        <v>65</v>
      </c>
      <c r="I242" s="329">
        <v>65</v>
      </c>
      <c r="J242" s="45"/>
      <c r="K242" s="45"/>
    </row>
    <row r="243" spans="2:14" ht="15.75">
      <c r="B243" s="260">
        <v>21</v>
      </c>
      <c r="C243" s="326" t="s">
        <v>569</v>
      </c>
      <c r="D243" s="327"/>
      <c r="E243" s="327"/>
      <c r="F243" s="328"/>
      <c r="G243" s="329">
        <v>99</v>
      </c>
      <c r="H243" s="329">
        <v>99</v>
      </c>
      <c r="I243" s="329">
        <v>99</v>
      </c>
      <c r="J243" s="45"/>
      <c r="K243" s="45"/>
    </row>
    <row r="244" spans="2:14" ht="15.75">
      <c r="B244" s="260"/>
      <c r="C244" s="264" t="s">
        <v>182</v>
      </c>
      <c r="D244" s="265"/>
      <c r="E244" s="265"/>
      <c r="F244" s="266"/>
      <c r="G244" s="267">
        <f>SUM(G223:G243)</f>
        <v>2320</v>
      </c>
      <c r="H244" s="268">
        <f>SUM(H223:H243)</f>
        <v>3084</v>
      </c>
      <c r="I244" s="268">
        <f>SUM(I223:I243)</f>
        <v>3389</v>
      </c>
      <c r="J244" s="45"/>
      <c r="K244" s="45"/>
    </row>
    <row r="245" spans="2:14" ht="15.75">
      <c r="B245" s="271"/>
      <c r="C245" s="274"/>
      <c r="D245" s="274"/>
      <c r="E245" s="274"/>
      <c r="F245" s="274"/>
      <c r="G245" s="275"/>
      <c r="H245" s="276"/>
      <c r="I245" s="276"/>
      <c r="J245" s="45"/>
      <c r="K245" s="45"/>
    </row>
    <row r="246" spans="2:14" ht="15.75">
      <c r="B246" s="271"/>
      <c r="C246" s="274"/>
      <c r="D246" s="274"/>
      <c r="E246" s="274"/>
      <c r="F246" s="274"/>
      <c r="G246" s="275"/>
      <c r="H246" s="276"/>
      <c r="I246" s="276"/>
      <c r="J246" s="45"/>
      <c r="K246" s="45"/>
    </row>
    <row r="247" spans="2:14" ht="31.5" customHeight="1">
      <c r="B247" s="271"/>
      <c r="C247" s="444" t="s">
        <v>946</v>
      </c>
      <c r="D247" s="444"/>
      <c r="E247" s="444"/>
      <c r="F247" s="444"/>
      <c r="G247" s="444"/>
      <c r="H247" s="209"/>
      <c r="I247" s="209" t="s">
        <v>1061</v>
      </c>
      <c r="K247" s="45"/>
    </row>
    <row r="248" spans="2:14">
      <c r="K248" s="45"/>
      <c r="L248" s="45"/>
      <c r="M248" s="45"/>
      <c r="N248" s="45"/>
    </row>
    <row r="249" spans="2:14">
      <c r="K249" s="45"/>
      <c r="L249" s="235"/>
      <c r="M249" s="235"/>
      <c r="N249" s="156"/>
    </row>
    <row r="262" ht="67.5" customHeight="1"/>
    <row r="265" ht="38.25" customHeight="1"/>
    <row r="331" ht="132" customHeight="1"/>
  </sheetData>
  <mergeCells count="173">
    <mergeCell ref="C199:F199"/>
    <mergeCell ref="C200:F200"/>
    <mergeCell ref="B178:J178"/>
    <mergeCell ref="C195:F195"/>
    <mergeCell ref="C144:F144"/>
    <mergeCell ref="B67:J67"/>
    <mergeCell ref="B9:J9"/>
    <mergeCell ref="C184:F184"/>
    <mergeCell ref="C185:F185"/>
    <mergeCell ref="C186:F186"/>
    <mergeCell ref="C187:F187"/>
    <mergeCell ref="C188:F188"/>
    <mergeCell ref="C189:F189"/>
    <mergeCell ref="C190:F190"/>
    <mergeCell ref="C191:F191"/>
    <mergeCell ref="C192:F192"/>
    <mergeCell ref="C145:F145"/>
    <mergeCell ref="C146:F146"/>
    <mergeCell ref="B181:B182"/>
    <mergeCell ref="C181:F182"/>
    <mergeCell ref="G181:H181"/>
    <mergeCell ref="C42:G42"/>
    <mergeCell ref="C97:G97"/>
    <mergeCell ref="C125:F126"/>
    <mergeCell ref="C183:F183"/>
    <mergeCell ref="C198:E198"/>
    <mergeCell ref="O142:R142"/>
    <mergeCell ref="O143:R143"/>
    <mergeCell ref="O144:R144"/>
    <mergeCell ref="O145:R145"/>
    <mergeCell ref="O146:R146"/>
    <mergeCell ref="O147:R147"/>
    <mergeCell ref="O148:R148"/>
    <mergeCell ref="O149:R149"/>
    <mergeCell ref="O150:Q150"/>
    <mergeCell ref="C155:G155"/>
    <mergeCell ref="C152:G152"/>
    <mergeCell ref="S134:T134"/>
    <mergeCell ref="O136:R136"/>
    <mergeCell ref="O137:R137"/>
    <mergeCell ref="O138:R138"/>
    <mergeCell ref="O139:R139"/>
    <mergeCell ref="O140:R140"/>
    <mergeCell ref="O141:R141"/>
    <mergeCell ref="O151:R151"/>
    <mergeCell ref="O153:R153"/>
    <mergeCell ref="L3:L4"/>
    <mergeCell ref="M3:P4"/>
    <mergeCell ref="C35:G35"/>
    <mergeCell ref="B8:J8"/>
    <mergeCell ref="Q3:Q4"/>
    <mergeCell ref="B66:J66"/>
    <mergeCell ref="B69:B70"/>
    <mergeCell ref="C69:F70"/>
    <mergeCell ref="G69:I69"/>
    <mergeCell ref="B11:B12"/>
    <mergeCell ref="C11:F12"/>
    <mergeCell ref="G11:I11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R3:T3"/>
    <mergeCell ref="M5:P5"/>
    <mergeCell ref="M6:P6"/>
    <mergeCell ref="Q6:Q23"/>
    <mergeCell ref="M7:P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17:P17"/>
    <mergeCell ref="M18:P18"/>
    <mergeCell ref="M19:O19"/>
    <mergeCell ref="M20:P20"/>
    <mergeCell ref="M21:P21"/>
    <mergeCell ref="M27:R27"/>
    <mergeCell ref="M25:R25"/>
    <mergeCell ref="B209:F209"/>
    <mergeCell ref="B210:F210"/>
    <mergeCell ref="B211:F211"/>
    <mergeCell ref="B204:J204"/>
    <mergeCell ref="C193:F193"/>
    <mergeCell ref="C194:F194"/>
    <mergeCell ref="C196:F196"/>
    <mergeCell ref="C197:F197"/>
    <mergeCell ref="C29:E29"/>
    <mergeCell ref="C30:F30"/>
    <mergeCell ref="C31:F31"/>
    <mergeCell ref="C71:F71"/>
    <mergeCell ref="C72:F72"/>
    <mergeCell ref="C73:F73"/>
    <mergeCell ref="C26:F26"/>
    <mergeCell ref="C27:F27"/>
    <mergeCell ref="C74:F74"/>
    <mergeCell ref="C25:F25"/>
    <mergeCell ref="C28:F28"/>
    <mergeCell ref="N134:N135"/>
    <mergeCell ref="O134:R135"/>
    <mergeCell ref="C139:F139"/>
    <mergeCell ref="B207:F207"/>
    <mergeCell ref="B208:F208"/>
    <mergeCell ref="B206:F206"/>
    <mergeCell ref="M29:R29"/>
    <mergeCell ref="M28:R28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E87"/>
    <mergeCell ref="C88:F88"/>
    <mergeCell ref="C89:F89"/>
    <mergeCell ref="C140:F140"/>
    <mergeCell ref="C141:F141"/>
    <mergeCell ref="C142:F142"/>
    <mergeCell ref="C143:F143"/>
    <mergeCell ref="C135:F135"/>
    <mergeCell ref="C136:F136"/>
    <mergeCell ref="C137:F137"/>
    <mergeCell ref="C138:F138"/>
    <mergeCell ref="C127:F127"/>
    <mergeCell ref="G125:I125"/>
    <mergeCell ref="C128:F128"/>
    <mergeCell ref="C129:F129"/>
    <mergeCell ref="C130:F130"/>
    <mergeCell ref="C131:F131"/>
    <mergeCell ref="C132:F132"/>
    <mergeCell ref="C133:F133"/>
    <mergeCell ref="C134:F134"/>
    <mergeCell ref="C220:F221"/>
    <mergeCell ref="G220:I220"/>
    <mergeCell ref="C222:F222"/>
    <mergeCell ref="C223:F223"/>
    <mergeCell ref="C224:F224"/>
    <mergeCell ref="C225:F225"/>
    <mergeCell ref="C226:F226"/>
    <mergeCell ref="C227:F227"/>
    <mergeCell ref="C228:F228"/>
    <mergeCell ref="C238:F238"/>
    <mergeCell ref="C239:F239"/>
    <mergeCell ref="C240:F240"/>
    <mergeCell ref="C241:F241"/>
    <mergeCell ref="C247:G247"/>
    <mergeCell ref="C229:F229"/>
    <mergeCell ref="C230:F230"/>
    <mergeCell ref="C231:F231"/>
    <mergeCell ref="C232:F232"/>
    <mergeCell ref="C233:F233"/>
    <mergeCell ref="C234:F234"/>
    <mergeCell ref="C235:F235"/>
    <mergeCell ref="C236:F236"/>
    <mergeCell ref="C237:F237"/>
  </mergeCells>
  <pageMargins left="0.7" right="0.7" top="0.75" bottom="0.75" header="0.3" footer="0.3"/>
  <pageSetup paperSize="9" scale="75" orientation="portrait" verticalDpi="0" r:id="rId1"/>
  <rowBreaks count="3" manualBreakCount="3">
    <brk id="56" max="19" man="1"/>
    <brk id="166" max="19" man="1"/>
    <brk id="212" max="16383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O490"/>
  <sheetViews>
    <sheetView tabSelected="1" topLeftCell="A304" workbookViewId="0">
      <selection activeCell="K297" sqref="K297"/>
    </sheetView>
  </sheetViews>
  <sheetFormatPr defaultRowHeight="15"/>
  <cols>
    <col min="1" max="1" width="55.5703125" customWidth="1"/>
    <col min="2" max="2" width="12.7109375" customWidth="1"/>
    <col min="3" max="3" width="11.5703125" customWidth="1"/>
    <col min="4" max="4" width="24.140625" customWidth="1"/>
  </cols>
  <sheetData>
    <row r="2" spans="1:15">
      <c r="C2" s="54" t="s">
        <v>911</v>
      </c>
    </row>
    <row r="3" spans="1:15" ht="15.75">
      <c r="A3" s="127" t="s">
        <v>743</v>
      </c>
      <c r="B3" s="127" t="s">
        <v>582</v>
      </c>
      <c r="C3" s="129"/>
      <c r="E3" s="130"/>
    </row>
    <row r="4" spans="1:15" ht="15.75">
      <c r="A4" s="131" t="s">
        <v>744</v>
      </c>
      <c r="B4" s="131" t="s">
        <v>720</v>
      </c>
      <c r="C4" s="129"/>
      <c r="E4" s="130"/>
    </row>
    <row r="5" spans="1:15" ht="6.75" customHeight="1">
      <c r="A5" s="133"/>
      <c r="B5" s="133"/>
      <c r="C5" s="129"/>
      <c r="E5" s="130"/>
    </row>
    <row r="6" spans="1:15" ht="15.75">
      <c r="A6" s="133" t="s">
        <v>745</v>
      </c>
      <c r="B6" s="133" t="s">
        <v>921</v>
      </c>
      <c r="C6" s="129"/>
      <c r="E6" s="130"/>
    </row>
    <row r="7" spans="1:15" ht="9" customHeight="1">
      <c r="A7" s="133"/>
      <c r="B7" s="133"/>
      <c r="C7" s="129"/>
      <c r="E7" s="130"/>
    </row>
    <row r="8" spans="1:15" ht="15" customHeight="1">
      <c r="A8" s="133"/>
      <c r="B8" s="133" t="s">
        <v>1070</v>
      </c>
      <c r="C8" s="129"/>
      <c r="E8" s="130"/>
    </row>
    <row r="9" spans="1:15" ht="15.75">
      <c r="A9" s="134"/>
      <c r="B9" s="134"/>
      <c r="C9" s="133"/>
      <c r="D9" s="129"/>
      <c r="E9" s="130"/>
    </row>
    <row r="10" spans="1:15" ht="18.75">
      <c r="A10" s="507" t="s">
        <v>583</v>
      </c>
      <c r="B10" s="507"/>
      <c r="C10" s="507"/>
      <c r="D10" s="507"/>
      <c r="E10" s="54"/>
    </row>
    <row r="11" spans="1:15" ht="18.75">
      <c r="A11" s="506" t="s">
        <v>1053</v>
      </c>
      <c r="B11" s="506"/>
      <c r="C11" s="506"/>
      <c r="D11" s="506"/>
      <c r="E11" s="54"/>
    </row>
    <row r="12" spans="1:15" ht="15.75">
      <c r="A12" s="508" t="s">
        <v>1069</v>
      </c>
      <c r="B12" s="509"/>
      <c r="C12" s="509"/>
      <c r="D12" s="509"/>
      <c r="E12" s="54"/>
      <c r="M12" s="54"/>
    </row>
    <row r="13" spans="1:15" ht="7.5" customHeight="1">
      <c r="B13" s="136"/>
      <c r="C13" s="136"/>
      <c r="D13" s="136"/>
      <c r="E13" s="54"/>
      <c r="L13" s="128"/>
      <c r="M13" s="129"/>
      <c r="O13" s="130"/>
    </row>
    <row r="14" spans="1:15" ht="33">
      <c r="A14" s="137" t="s">
        <v>584</v>
      </c>
      <c r="B14" s="313" t="s">
        <v>585</v>
      </c>
      <c r="C14" s="320" t="s">
        <v>1049</v>
      </c>
      <c r="D14" s="138" t="s">
        <v>586</v>
      </c>
      <c r="E14" s="54"/>
      <c r="L14" s="132"/>
      <c r="M14" s="129"/>
      <c r="O14" s="130"/>
    </row>
    <row r="15" spans="1:15" ht="15.75">
      <c r="A15" s="139">
        <v>2</v>
      </c>
      <c r="B15" s="139">
        <v>3</v>
      </c>
      <c r="C15" s="139">
        <v>4</v>
      </c>
      <c r="D15" s="139">
        <v>5</v>
      </c>
      <c r="E15" s="54"/>
      <c r="L15" s="135"/>
      <c r="M15" s="129"/>
      <c r="O15" s="130"/>
    </row>
    <row r="16" spans="1:15" ht="16.5" hidden="1">
      <c r="A16" s="140" t="s">
        <v>969</v>
      </c>
      <c r="B16" s="126"/>
      <c r="C16" s="141"/>
      <c r="D16" s="142"/>
      <c r="E16" s="54"/>
      <c r="L16" s="134"/>
      <c r="M16" s="129"/>
      <c r="O16" s="130"/>
    </row>
    <row r="17" spans="1:15" ht="16.5" hidden="1">
      <c r="A17" s="510" t="s">
        <v>972</v>
      </c>
      <c r="B17" s="511"/>
      <c r="C17" s="511"/>
      <c r="D17" s="511"/>
      <c r="E17" s="444"/>
      <c r="L17" s="132"/>
      <c r="M17" s="129"/>
      <c r="O17" s="130"/>
    </row>
    <row r="18" spans="1:15" ht="16.5" hidden="1">
      <c r="A18" s="140" t="s">
        <v>971</v>
      </c>
      <c r="B18" s="216"/>
      <c r="C18" s="216"/>
      <c r="D18" s="216"/>
      <c r="E18" s="27"/>
      <c r="L18" s="132"/>
      <c r="M18" s="129"/>
      <c r="O18" s="130"/>
    </row>
    <row r="19" spans="1:15" ht="16.5" hidden="1">
      <c r="A19" s="217" t="s">
        <v>970</v>
      </c>
      <c r="B19" s="215"/>
      <c r="C19" s="215"/>
      <c r="D19" s="215"/>
      <c r="E19" s="54"/>
      <c r="L19" s="132"/>
      <c r="M19" s="129"/>
      <c r="O19" s="130"/>
    </row>
    <row r="20" spans="1:15" ht="2.25" hidden="1" customHeight="1">
      <c r="A20" s="111" t="s">
        <v>989</v>
      </c>
      <c r="B20" s="15"/>
      <c r="C20" s="146"/>
      <c r="D20" s="69"/>
      <c r="E20" s="54"/>
      <c r="L20" s="133"/>
      <c r="M20" s="133"/>
      <c r="N20" s="129"/>
      <c r="O20" s="130"/>
    </row>
    <row r="21" spans="1:15" ht="18" hidden="1" customHeight="1">
      <c r="A21" s="111" t="s">
        <v>721</v>
      </c>
      <c r="B21" s="151" t="s">
        <v>587</v>
      </c>
      <c r="C21" s="146" t="e">
        <f>#REF!</f>
        <v>#REF!</v>
      </c>
      <c r="D21" s="69"/>
      <c r="E21" s="54"/>
    </row>
    <row r="22" spans="1:15" hidden="1">
      <c r="A22" s="111" t="s">
        <v>722</v>
      </c>
      <c r="B22" s="111"/>
      <c r="C22" s="146"/>
      <c r="D22" s="69"/>
      <c r="E22" s="54"/>
    </row>
    <row r="23" spans="1:15" hidden="1">
      <c r="A23" s="111" t="s">
        <v>723</v>
      </c>
      <c r="B23" s="111"/>
      <c r="C23" s="146"/>
      <c r="D23" s="69"/>
      <c r="E23" s="54"/>
    </row>
    <row r="24" spans="1:15" hidden="1">
      <c r="A24" s="111" t="s">
        <v>724</v>
      </c>
      <c r="B24" s="111"/>
      <c r="C24" s="146"/>
      <c r="D24" s="69"/>
      <c r="E24" s="54"/>
    </row>
    <row r="25" spans="1:15" ht="27.75" hidden="1" thickBot="1">
      <c r="A25" s="241" t="s">
        <v>995</v>
      </c>
      <c r="B25" s="152"/>
      <c r="C25" s="169"/>
      <c r="D25" s="231"/>
      <c r="E25" s="54"/>
    </row>
    <row r="26" spans="1:15" ht="6.75" hidden="1" customHeight="1">
      <c r="A26" s="380"/>
      <c r="B26" s="468"/>
      <c r="C26" s="468"/>
      <c r="D26" s="469"/>
      <c r="E26" s="54"/>
    </row>
    <row r="27" spans="1:15" ht="15" hidden="1" customHeight="1">
      <c r="A27" s="111" t="s">
        <v>721</v>
      </c>
      <c r="B27" s="145" t="s">
        <v>587</v>
      </c>
      <c r="C27" s="146" t="e">
        <f>#REF!</f>
        <v>#REF!</v>
      </c>
      <c r="D27" s="114"/>
      <c r="E27" s="54"/>
    </row>
    <row r="28" spans="1:15" hidden="1">
      <c r="A28" s="111" t="s">
        <v>722</v>
      </c>
      <c r="B28" s="145"/>
      <c r="C28" s="146"/>
      <c r="D28" s="114"/>
      <c r="E28" s="54"/>
    </row>
    <row r="29" spans="1:15" hidden="1">
      <c r="A29" s="111" t="s">
        <v>723</v>
      </c>
      <c r="B29" s="145"/>
      <c r="C29" s="146"/>
      <c r="D29" s="114"/>
      <c r="E29" s="54"/>
    </row>
    <row r="30" spans="1:15" ht="6.75" hidden="1" customHeight="1">
      <c r="A30" s="111" t="s">
        <v>724</v>
      </c>
      <c r="B30" s="111"/>
      <c r="C30" s="146"/>
      <c r="D30" s="114"/>
      <c r="E30" s="54"/>
    </row>
    <row r="31" spans="1:15" ht="27.75" hidden="1" thickBot="1">
      <c r="A31" s="241" t="s">
        <v>996</v>
      </c>
      <c r="B31" s="111"/>
      <c r="C31" s="146"/>
      <c r="D31" s="114"/>
      <c r="E31" s="54"/>
    </row>
    <row r="32" spans="1:15" ht="67.5" hidden="1">
      <c r="A32" s="242" t="s">
        <v>993</v>
      </c>
      <c r="B32" s="240" t="s">
        <v>587</v>
      </c>
      <c r="C32" s="146"/>
      <c r="D32" s="114"/>
      <c r="E32" s="54"/>
    </row>
    <row r="33" spans="1:5" ht="6.75" hidden="1" customHeight="1">
      <c r="A33" s="111"/>
      <c r="B33" s="45"/>
      <c r="C33" s="146"/>
      <c r="D33" s="69"/>
      <c r="E33" s="54"/>
    </row>
    <row r="34" spans="1:5" hidden="1">
      <c r="A34" s="111" t="s">
        <v>725</v>
      </c>
      <c r="B34" s="111" t="s">
        <v>587</v>
      </c>
      <c r="C34" s="146" t="e">
        <f>#REF!</f>
        <v>#REF!</v>
      </c>
      <c r="D34" s="69"/>
      <c r="E34" s="54"/>
    </row>
    <row r="35" spans="1:5" hidden="1">
      <c r="A35" s="111" t="s">
        <v>726</v>
      </c>
      <c r="B35" s="145"/>
      <c r="C35" s="146"/>
      <c r="D35" s="69"/>
      <c r="E35" s="54"/>
    </row>
    <row r="36" spans="1:5" ht="6.75" hidden="1" customHeight="1">
      <c r="A36" s="380"/>
      <c r="B36" s="468"/>
      <c r="C36" s="468"/>
      <c r="D36" s="469"/>
      <c r="E36" s="54"/>
    </row>
    <row r="37" spans="1:5" hidden="1">
      <c r="A37" s="111" t="s">
        <v>727</v>
      </c>
      <c r="B37" s="145" t="s">
        <v>728</v>
      </c>
      <c r="C37" s="146">
        <f>'стоим-ть медосмотров'!G200</f>
        <v>0</v>
      </c>
      <c r="D37" s="114"/>
      <c r="E37" s="54"/>
    </row>
    <row r="38" spans="1:5" hidden="1">
      <c r="A38" s="111" t="s">
        <v>959</v>
      </c>
      <c r="B38" s="145" t="s">
        <v>729</v>
      </c>
      <c r="C38" s="146">
        <f>'стоим-ть медосмотров'!H200</f>
        <v>253</v>
      </c>
      <c r="D38" s="114"/>
      <c r="E38" s="54"/>
    </row>
    <row r="39" spans="1:5" ht="7.5" hidden="1" customHeight="1">
      <c r="A39" s="111"/>
      <c r="B39" s="145"/>
      <c r="C39" s="146"/>
      <c r="D39" s="114"/>
      <c r="E39" s="54"/>
    </row>
    <row r="40" spans="1:5" hidden="1">
      <c r="A40" s="111" t="s">
        <v>727</v>
      </c>
      <c r="B40" s="145" t="s">
        <v>728</v>
      </c>
      <c r="C40" s="146">
        <f>'стоим-ть медосмотров'!G223</f>
        <v>37</v>
      </c>
      <c r="D40" s="114"/>
      <c r="E40" s="54"/>
    </row>
    <row r="41" spans="1:5" ht="14.25" hidden="1" customHeight="1">
      <c r="A41" s="111" t="s">
        <v>960</v>
      </c>
      <c r="B41" s="145" t="s">
        <v>729</v>
      </c>
      <c r="C41" s="146">
        <f>'стоим-ть медосмотров'!H200</f>
        <v>253</v>
      </c>
      <c r="D41" s="114"/>
      <c r="E41" s="54"/>
    </row>
    <row r="42" spans="1:5" ht="9" hidden="1" customHeight="1">
      <c r="A42" s="111"/>
      <c r="B42" s="145"/>
      <c r="C42" s="146"/>
      <c r="D42" s="114"/>
      <c r="E42" s="54"/>
    </row>
    <row r="43" spans="1:5" hidden="1">
      <c r="A43" s="111" t="s">
        <v>730</v>
      </c>
      <c r="B43" s="111" t="s">
        <v>728</v>
      </c>
      <c r="C43" s="146">
        <f>'стоим-ть медосмотров'!G91</f>
        <v>99</v>
      </c>
      <c r="D43" s="114"/>
      <c r="E43" s="54"/>
    </row>
    <row r="44" spans="1:5" ht="14.25" hidden="1" customHeight="1">
      <c r="A44" s="111" t="s">
        <v>731</v>
      </c>
      <c r="B44" s="111" t="s">
        <v>729</v>
      </c>
      <c r="C44" s="146">
        <f>'стоим-ть медосмотров'!H91</f>
        <v>99</v>
      </c>
      <c r="D44" s="114"/>
      <c r="E44" s="54"/>
    </row>
    <row r="45" spans="1:5" ht="6.75" hidden="1" customHeight="1">
      <c r="A45" s="111" t="s">
        <v>961</v>
      </c>
      <c r="B45" s="111"/>
      <c r="C45" s="146"/>
      <c r="D45" s="114"/>
      <c r="E45" s="54"/>
    </row>
    <row r="46" spans="1:5" ht="7.5" hidden="1" customHeight="1">
      <c r="A46" s="111"/>
      <c r="B46" s="111"/>
      <c r="C46" s="146"/>
      <c r="D46" s="114"/>
      <c r="E46" s="54"/>
    </row>
    <row r="47" spans="1:5" hidden="1">
      <c r="A47" s="111" t="s">
        <v>730</v>
      </c>
      <c r="B47" s="111" t="s">
        <v>728</v>
      </c>
      <c r="C47" s="146" t="e">
        <f>'стоим-ть медосмотров'!#REF!</f>
        <v>#REF!</v>
      </c>
      <c r="D47" s="114"/>
      <c r="E47" s="54"/>
    </row>
    <row r="48" spans="1:5" ht="15" hidden="1" customHeight="1">
      <c r="A48" s="111" t="s">
        <v>731</v>
      </c>
      <c r="B48" s="111" t="s">
        <v>729</v>
      </c>
      <c r="C48" s="146" t="e">
        <f>'стоим-ть медосмотров'!#REF!</f>
        <v>#REF!</v>
      </c>
      <c r="D48" s="114"/>
      <c r="E48" s="54"/>
    </row>
    <row r="49" spans="1:8" hidden="1">
      <c r="A49" s="111" t="s">
        <v>962</v>
      </c>
      <c r="B49" s="111"/>
      <c r="C49" s="146"/>
      <c r="D49" s="114"/>
      <c r="E49" s="54"/>
    </row>
    <row r="50" spans="1:8" ht="9" hidden="1" customHeight="1">
      <c r="A50" s="111"/>
      <c r="B50" s="111"/>
      <c r="C50" s="146"/>
      <c r="D50" s="114"/>
      <c r="E50" s="54"/>
    </row>
    <row r="51" spans="1:8" hidden="1">
      <c r="A51" s="111" t="s">
        <v>730</v>
      </c>
      <c r="B51" s="111" t="s">
        <v>728</v>
      </c>
      <c r="C51" s="146">
        <f>'стоим-ть медосмотров'!G91</f>
        <v>99</v>
      </c>
      <c r="D51" s="114"/>
      <c r="E51" s="54"/>
    </row>
    <row r="52" spans="1:8" hidden="1">
      <c r="A52" s="111" t="s">
        <v>964</v>
      </c>
      <c r="B52" s="111" t="s">
        <v>729</v>
      </c>
      <c r="C52" s="146">
        <f>'стоим-ть медосмотров'!H91</f>
        <v>99</v>
      </c>
      <c r="D52" s="114"/>
      <c r="E52" s="54"/>
    </row>
    <row r="53" spans="1:8" hidden="1">
      <c r="A53" s="111" t="s">
        <v>965</v>
      </c>
      <c r="B53" s="111"/>
      <c r="C53" s="146"/>
      <c r="D53" s="114"/>
      <c r="E53" s="54"/>
    </row>
    <row r="54" spans="1:8" ht="6.75" hidden="1" customHeight="1">
      <c r="A54" s="111"/>
      <c r="B54" s="111"/>
      <c r="C54" s="146"/>
      <c r="D54" s="114"/>
      <c r="E54" s="54"/>
    </row>
    <row r="55" spans="1:8" hidden="1">
      <c r="A55" s="111" t="s">
        <v>730</v>
      </c>
      <c r="B55" s="111" t="s">
        <v>728</v>
      </c>
      <c r="C55" s="146">
        <f>'стоим-ть медосмотров'!G149</f>
        <v>2320</v>
      </c>
      <c r="D55" s="114"/>
      <c r="E55" s="54"/>
    </row>
    <row r="56" spans="1:8" hidden="1">
      <c r="A56" s="111" t="s">
        <v>964</v>
      </c>
      <c r="B56" s="111" t="s">
        <v>729</v>
      </c>
      <c r="C56" s="146">
        <f>'стоим-ть медосмотров'!H149</f>
        <v>3084</v>
      </c>
      <c r="D56" s="114"/>
      <c r="E56" s="54"/>
    </row>
    <row r="57" spans="1:8" hidden="1">
      <c r="A57" s="111" t="s">
        <v>966</v>
      </c>
      <c r="B57" s="111"/>
      <c r="C57" s="146"/>
      <c r="D57" s="114"/>
      <c r="E57" s="54"/>
    </row>
    <row r="58" spans="1:8" ht="7.5" hidden="1" customHeight="1">
      <c r="A58" s="111"/>
      <c r="B58" s="111"/>
      <c r="C58" s="146"/>
      <c r="D58" s="114"/>
      <c r="E58" s="54"/>
    </row>
    <row r="59" spans="1:8" hidden="1">
      <c r="A59" s="111" t="s">
        <v>967</v>
      </c>
      <c r="B59" s="111" t="s">
        <v>728</v>
      </c>
      <c r="C59" s="146" t="e">
        <f>'стоим-ть медосмотров'!#REF!</f>
        <v>#REF!</v>
      </c>
      <c r="D59" s="114"/>
      <c r="E59" s="54"/>
    </row>
    <row r="60" spans="1:8" ht="15" customHeight="1">
      <c r="A60" s="524" t="s">
        <v>1033</v>
      </c>
      <c r="B60" s="516" t="s">
        <v>1041</v>
      </c>
      <c r="C60" s="512">
        <v>1991</v>
      </c>
      <c r="D60" s="515"/>
      <c r="E60" s="1"/>
      <c r="F60" s="1"/>
      <c r="G60" s="1"/>
      <c r="H60" s="1"/>
    </row>
    <row r="61" spans="1:8" ht="15" customHeight="1">
      <c r="A61" s="525"/>
      <c r="B61" s="517"/>
      <c r="C61" s="513"/>
      <c r="D61" s="515"/>
      <c r="E61" s="1"/>
      <c r="F61" s="1"/>
      <c r="G61" s="1"/>
      <c r="H61" s="1"/>
    </row>
    <row r="62" spans="1:8" ht="15" customHeight="1">
      <c r="A62" s="525"/>
      <c r="B62" s="517"/>
      <c r="C62" s="513"/>
      <c r="D62" s="515"/>
      <c r="E62" s="1"/>
      <c r="F62" s="1"/>
      <c r="G62" s="1"/>
      <c r="H62" s="1"/>
    </row>
    <row r="63" spans="1:8" ht="15" customHeight="1">
      <c r="A63" s="525"/>
      <c r="B63" s="517"/>
      <c r="C63" s="513"/>
      <c r="D63" s="515"/>
    </row>
    <row r="64" spans="1:8" ht="81" customHeight="1">
      <c r="A64" s="526"/>
      <c r="B64" s="518"/>
      <c r="C64" s="514"/>
      <c r="D64" s="515"/>
    </row>
    <row r="65" spans="1:8">
      <c r="A65" s="524" t="s">
        <v>1034</v>
      </c>
      <c r="B65" s="516" t="s">
        <v>1041</v>
      </c>
      <c r="C65" s="512">
        <v>2644</v>
      </c>
      <c r="D65" s="515"/>
      <c r="E65" s="54"/>
    </row>
    <row r="66" spans="1:8" ht="15" customHeight="1">
      <c r="A66" s="525"/>
      <c r="B66" s="517"/>
      <c r="C66" s="513"/>
      <c r="D66" s="515"/>
      <c r="E66" s="54"/>
    </row>
    <row r="67" spans="1:8" ht="41.25" customHeight="1">
      <c r="A67" s="525"/>
      <c r="B67" s="518"/>
      <c r="C67" s="514"/>
      <c r="D67" s="515"/>
      <c r="E67" s="54"/>
    </row>
    <row r="68" spans="1:8" ht="54.75" hidden="1" customHeight="1">
      <c r="A68" s="525"/>
      <c r="B68" s="302" t="s">
        <v>1041</v>
      </c>
      <c r="C68" s="309"/>
      <c r="D68" s="310"/>
      <c r="E68" s="54"/>
    </row>
    <row r="69" spans="1:8" ht="48.75" hidden="1" customHeight="1">
      <c r="A69" s="526"/>
      <c r="B69" s="302" t="s">
        <v>1041</v>
      </c>
      <c r="C69" s="309"/>
      <c r="D69" s="310"/>
      <c r="E69" s="54"/>
    </row>
    <row r="70" spans="1:8" ht="103.5" customHeight="1">
      <c r="A70" s="304" t="s">
        <v>1035</v>
      </c>
      <c r="B70" s="302" t="s">
        <v>1041</v>
      </c>
      <c r="C70" s="317">
        <v>368</v>
      </c>
      <c r="D70" s="310"/>
      <c r="E70" s="54"/>
    </row>
    <row r="71" spans="1:8" ht="57" customHeight="1">
      <c r="A71" s="305" t="s">
        <v>865</v>
      </c>
      <c r="B71" s="302" t="s">
        <v>1041</v>
      </c>
      <c r="C71" s="317">
        <v>2112</v>
      </c>
      <c r="D71" s="310"/>
      <c r="E71" s="54"/>
    </row>
    <row r="72" spans="1:8" ht="74.25" customHeight="1">
      <c r="A72" s="306" t="s">
        <v>1038</v>
      </c>
      <c r="B72" s="302" t="s">
        <v>1041</v>
      </c>
      <c r="C72" s="318">
        <v>1993</v>
      </c>
      <c r="D72" s="311"/>
      <c r="E72" s="1"/>
      <c r="F72" s="1"/>
      <c r="G72" s="1"/>
    </row>
    <row r="73" spans="1:8" ht="156" customHeight="1">
      <c r="A73" s="307" t="s">
        <v>1039</v>
      </c>
      <c r="B73" s="302" t="s">
        <v>1041</v>
      </c>
      <c r="C73" s="319">
        <v>2644</v>
      </c>
      <c r="D73" s="312"/>
      <c r="E73" s="1"/>
      <c r="F73" s="1"/>
      <c r="G73" s="1"/>
      <c r="H73" s="45"/>
    </row>
    <row r="74" spans="1:8" ht="143.25" customHeight="1">
      <c r="A74" s="308" t="s">
        <v>1040</v>
      </c>
      <c r="B74" s="302" t="s">
        <v>1041</v>
      </c>
      <c r="C74" s="319">
        <v>2644</v>
      </c>
      <c r="D74" s="312"/>
      <c r="E74" s="1"/>
      <c r="F74" s="1"/>
      <c r="G74" s="1"/>
      <c r="H74" s="1"/>
    </row>
    <row r="75" spans="1:8" ht="82.5" customHeight="1">
      <c r="A75" s="321" t="s">
        <v>1030</v>
      </c>
      <c r="B75" s="302" t="s">
        <v>1041</v>
      </c>
      <c r="C75" s="314" t="s">
        <v>1056</v>
      </c>
      <c r="D75" s="314" t="s">
        <v>1042</v>
      </c>
      <c r="E75" s="1"/>
      <c r="F75" s="1"/>
      <c r="G75" s="1"/>
      <c r="H75" s="1"/>
    </row>
    <row r="76" spans="1:8" ht="71.25" customHeight="1">
      <c r="A76" s="322" t="s">
        <v>1036</v>
      </c>
      <c r="B76" s="302" t="s">
        <v>1041</v>
      </c>
      <c r="C76" s="314" t="s">
        <v>1043</v>
      </c>
      <c r="D76" s="314" t="s">
        <v>1042</v>
      </c>
      <c r="E76" s="1"/>
      <c r="F76" s="1"/>
      <c r="G76" s="1"/>
      <c r="H76" s="1"/>
    </row>
    <row r="77" spans="1:8" ht="63" customHeight="1">
      <c r="A77" s="322" t="s">
        <v>1031</v>
      </c>
      <c r="B77" s="302" t="s">
        <v>1041</v>
      </c>
      <c r="C77" s="314" t="s">
        <v>1044</v>
      </c>
      <c r="D77" s="314" t="s">
        <v>1042</v>
      </c>
      <c r="E77" s="1"/>
      <c r="F77" s="1"/>
      <c r="G77" s="1"/>
      <c r="H77" s="1"/>
    </row>
    <row r="78" spans="1:8" ht="38.25" customHeight="1">
      <c r="A78" s="303" t="s">
        <v>1032</v>
      </c>
      <c r="B78" s="302" t="s">
        <v>1041</v>
      </c>
      <c r="C78" s="315" t="s">
        <v>1046</v>
      </c>
      <c r="D78" s="316" t="s">
        <v>1045</v>
      </c>
      <c r="E78" s="1"/>
      <c r="F78" s="1"/>
      <c r="G78" s="1"/>
      <c r="H78" s="1"/>
    </row>
    <row r="79" spans="1:8">
      <c r="A79" s="1"/>
      <c r="B79" s="1"/>
      <c r="C79" s="1"/>
      <c r="D79" s="300"/>
      <c r="E79" s="1"/>
      <c r="F79" s="1"/>
      <c r="G79" s="1"/>
    </row>
    <row r="80" spans="1:8" ht="16.5">
      <c r="A80" s="140" t="s">
        <v>590</v>
      </c>
      <c r="B80" s="126"/>
      <c r="C80" s="147"/>
      <c r="D80" s="148"/>
      <c r="E80" s="48"/>
    </row>
    <row r="81" spans="1:5" ht="16.5">
      <c r="A81" s="140" t="s">
        <v>968</v>
      </c>
      <c r="B81" s="126"/>
      <c r="C81" s="147"/>
      <c r="D81" s="148"/>
      <c r="E81" s="48"/>
    </row>
    <row r="82" spans="1:5" ht="16.5">
      <c r="A82" s="140" t="s">
        <v>732</v>
      </c>
      <c r="B82" s="126"/>
      <c r="C82" s="147"/>
      <c r="D82" s="148"/>
      <c r="E82" s="48"/>
    </row>
    <row r="83" spans="1:5">
      <c r="E83" s="48"/>
    </row>
    <row r="84" spans="1:5">
      <c r="A84" s="145" t="s">
        <v>588</v>
      </c>
      <c r="B84" s="145" t="s">
        <v>587</v>
      </c>
      <c r="C84" s="146">
        <f>'расчет по специалистам'!K6</f>
        <v>135.84472102362204</v>
      </c>
      <c r="D84" s="114"/>
      <c r="E84" s="48"/>
    </row>
    <row r="85" spans="1:5">
      <c r="A85" s="145" t="s">
        <v>589</v>
      </c>
      <c r="B85" s="145"/>
      <c r="C85" s="146"/>
      <c r="D85" s="114"/>
      <c r="E85" s="48"/>
    </row>
    <row r="86" spans="1:5">
      <c r="A86" s="145" t="s">
        <v>591</v>
      </c>
      <c r="B86" s="145"/>
      <c r="C86" s="146"/>
      <c r="D86" s="114"/>
      <c r="E86" s="48"/>
    </row>
    <row r="87" spans="1:5">
      <c r="A87" s="145" t="s">
        <v>592</v>
      </c>
      <c r="B87" s="145" t="s">
        <v>587</v>
      </c>
      <c r="C87" s="146">
        <v>1231</v>
      </c>
      <c r="D87" s="149"/>
      <c r="E87" s="48"/>
    </row>
    <row r="88" spans="1:5">
      <c r="A88" s="145" t="s">
        <v>589</v>
      </c>
      <c r="B88" s="145"/>
      <c r="C88" s="146"/>
      <c r="D88" s="114"/>
      <c r="E88" s="48"/>
    </row>
    <row r="89" spans="1:5" ht="13.5" customHeight="1">
      <c r="A89" s="145" t="s">
        <v>734</v>
      </c>
      <c r="B89" s="145"/>
      <c r="C89" s="146"/>
      <c r="D89" s="149"/>
      <c r="E89" s="48"/>
    </row>
    <row r="90" spans="1:5">
      <c r="A90" s="145" t="s">
        <v>592</v>
      </c>
      <c r="B90" s="145" t="s">
        <v>587</v>
      </c>
      <c r="C90" s="146">
        <v>1632</v>
      </c>
      <c r="D90" s="114"/>
      <c r="E90" s="48"/>
    </row>
    <row r="91" spans="1:5">
      <c r="A91" s="145" t="s">
        <v>589</v>
      </c>
      <c r="B91" s="145"/>
      <c r="C91" s="146"/>
      <c r="D91" s="114"/>
      <c r="E91" s="48"/>
    </row>
    <row r="92" spans="1:5">
      <c r="A92" s="145" t="s">
        <v>733</v>
      </c>
      <c r="B92" s="145"/>
      <c r="C92" s="146"/>
      <c r="D92" s="114"/>
      <c r="E92" s="48"/>
    </row>
    <row r="93" spans="1:5">
      <c r="A93" s="145" t="s">
        <v>593</v>
      </c>
      <c r="B93" s="145" t="s">
        <v>587</v>
      </c>
      <c r="C93" s="146">
        <f>'расчет по специалистам'!K17</f>
        <v>184.93807725077801</v>
      </c>
      <c r="D93" s="69"/>
      <c r="E93" s="48"/>
    </row>
    <row r="94" spans="1:5">
      <c r="A94" s="145" t="s">
        <v>594</v>
      </c>
      <c r="B94" s="145"/>
      <c r="C94" s="146"/>
      <c r="D94" s="69"/>
      <c r="E94" s="116"/>
    </row>
    <row r="95" spans="1:5">
      <c r="A95" s="145" t="s">
        <v>595</v>
      </c>
      <c r="B95" s="145" t="s">
        <v>587</v>
      </c>
      <c r="C95" s="146">
        <f>'расчет по специалистам'!K19</f>
        <v>166.44426952570024</v>
      </c>
      <c r="D95" s="69"/>
      <c r="E95" s="116"/>
    </row>
    <row r="96" spans="1:5">
      <c r="A96" s="145" t="s">
        <v>596</v>
      </c>
      <c r="B96" s="145"/>
      <c r="C96" s="146"/>
      <c r="D96" s="69"/>
      <c r="E96" s="48"/>
    </row>
    <row r="97" spans="1:5">
      <c r="A97" s="145" t="s">
        <v>597</v>
      </c>
      <c r="B97" s="145" t="s">
        <v>587</v>
      </c>
      <c r="C97" s="146">
        <f>'расчет по специалистам'!K21</f>
        <v>108.70863911486896</v>
      </c>
      <c r="D97" s="114"/>
      <c r="E97" s="48"/>
    </row>
    <row r="98" spans="1:5">
      <c r="A98" s="145" t="s">
        <v>402</v>
      </c>
      <c r="B98" s="145"/>
      <c r="C98" s="146"/>
      <c r="D98" s="149"/>
      <c r="E98" s="48"/>
    </row>
    <row r="99" spans="1:5">
      <c r="A99" s="145" t="s">
        <v>598</v>
      </c>
      <c r="B99" s="145" t="s">
        <v>587</v>
      </c>
      <c r="C99" s="146">
        <f>'расчет по специалистам'!K23</f>
        <v>86.966911291895173</v>
      </c>
      <c r="D99" s="114"/>
      <c r="E99" s="48"/>
    </row>
    <row r="100" spans="1:5">
      <c r="A100" s="145" t="s">
        <v>407</v>
      </c>
      <c r="B100" s="145"/>
      <c r="C100" s="146"/>
      <c r="D100" s="149"/>
      <c r="E100" s="48"/>
    </row>
    <row r="101" spans="1:5">
      <c r="A101" s="145" t="s">
        <v>599</v>
      </c>
      <c r="B101" s="145" t="s">
        <v>587</v>
      </c>
      <c r="C101" s="146">
        <f>'расчет по специалистам'!K25</f>
        <v>147.84162438536544</v>
      </c>
      <c r="D101" s="114"/>
      <c r="E101" s="48"/>
    </row>
    <row r="102" spans="1:5">
      <c r="A102" s="145" t="s">
        <v>600</v>
      </c>
      <c r="B102" s="145"/>
      <c r="C102" s="146"/>
      <c r="D102" s="149"/>
      <c r="E102" s="48"/>
    </row>
    <row r="103" spans="1:5">
      <c r="A103" s="145" t="s">
        <v>601</v>
      </c>
      <c r="B103" s="145" t="s">
        <v>587</v>
      </c>
      <c r="C103" s="146">
        <f>'расчет по специалистам'!K27</f>
        <v>98.561082923576947</v>
      </c>
      <c r="D103" s="114"/>
      <c r="E103" s="48"/>
    </row>
    <row r="104" spans="1:5">
      <c r="A104" s="145" t="s">
        <v>602</v>
      </c>
      <c r="B104" s="145"/>
      <c r="C104" s="146"/>
      <c r="D104" s="114"/>
      <c r="E104" s="48"/>
    </row>
    <row r="105" spans="1:5">
      <c r="A105" s="145" t="s">
        <v>603</v>
      </c>
      <c r="B105" s="145" t="s">
        <v>587</v>
      </c>
      <c r="C105" s="146">
        <f>'расчет по специалистам'!K29</f>
        <v>164.5917306164549</v>
      </c>
      <c r="D105" s="114"/>
      <c r="E105" s="48"/>
    </row>
    <row r="106" spans="1:5">
      <c r="A106" s="145" t="s">
        <v>604</v>
      </c>
      <c r="B106" s="145"/>
      <c r="C106" s="146"/>
      <c r="D106" s="149"/>
      <c r="E106" s="48"/>
    </row>
    <row r="107" spans="1:5">
      <c r="A107" s="145" t="s">
        <v>605</v>
      </c>
      <c r="B107" s="145" t="s">
        <v>587</v>
      </c>
      <c r="C107" s="146">
        <f>'расчет по специалистам'!K31</f>
        <v>109.72782041096994</v>
      </c>
      <c r="D107" s="114"/>
      <c r="E107" s="48"/>
    </row>
    <row r="108" spans="1:5">
      <c r="A108" s="145" t="s">
        <v>606</v>
      </c>
      <c r="B108" s="145"/>
      <c r="C108" s="146"/>
      <c r="D108" s="149"/>
      <c r="E108" s="48"/>
    </row>
    <row r="109" spans="1:5">
      <c r="A109" s="145" t="s">
        <v>607</v>
      </c>
      <c r="B109" s="145" t="s">
        <v>587</v>
      </c>
      <c r="C109" s="146">
        <f>'расчет по специалистам'!K33</f>
        <v>160.50140985183955</v>
      </c>
      <c r="D109" s="114"/>
      <c r="E109" s="48"/>
    </row>
    <row r="110" spans="1:5">
      <c r="A110" s="145" t="s">
        <v>608</v>
      </c>
      <c r="B110" s="145"/>
      <c r="C110" s="146"/>
      <c r="D110" s="149"/>
      <c r="E110" s="48"/>
    </row>
    <row r="111" spans="1:5">
      <c r="A111" s="145" t="s">
        <v>609</v>
      </c>
      <c r="B111" s="145" t="s">
        <v>587</v>
      </c>
      <c r="C111" s="146">
        <f>'расчет по специалистам'!K35</f>
        <v>107.00093990122636</v>
      </c>
      <c r="D111" s="114"/>
      <c r="E111" s="48"/>
    </row>
    <row r="112" spans="1:5">
      <c r="A112" s="145" t="s">
        <v>610</v>
      </c>
      <c r="B112" s="145"/>
      <c r="C112" s="146"/>
      <c r="D112" s="149"/>
      <c r="E112" s="48"/>
    </row>
    <row r="113" spans="1:5">
      <c r="A113" s="145" t="s">
        <v>611</v>
      </c>
      <c r="B113" s="145" t="s">
        <v>587</v>
      </c>
      <c r="C113" s="146">
        <f>'расчет по специалистам'!K37</f>
        <v>129.63920619738752</v>
      </c>
      <c r="D113" s="68"/>
      <c r="E113" s="48"/>
    </row>
    <row r="114" spans="1:5">
      <c r="A114" s="145" t="s">
        <v>612</v>
      </c>
      <c r="B114" s="145"/>
      <c r="C114" s="146"/>
      <c r="D114" s="68"/>
      <c r="E114" s="48"/>
    </row>
    <row r="115" spans="1:5">
      <c r="A115" s="145" t="s">
        <v>613</v>
      </c>
      <c r="B115" s="145"/>
      <c r="C115" s="146"/>
      <c r="D115" s="68"/>
      <c r="E115" s="48"/>
    </row>
    <row r="116" spans="1:5">
      <c r="A116" s="145" t="s">
        <v>614</v>
      </c>
      <c r="B116" s="145" t="s">
        <v>587</v>
      </c>
      <c r="C116" s="146">
        <f>'расчет по специалистам'!K39</f>
        <v>77.783523718432519</v>
      </c>
      <c r="D116" s="68"/>
      <c r="E116" s="48"/>
    </row>
    <row r="117" spans="1:5">
      <c r="A117" s="145" t="s">
        <v>612</v>
      </c>
      <c r="B117" s="145"/>
      <c r="C117" s="146"/>
      <c r="D117" s="68"/>
      <c r="E117" s="48"/>
    </row>
    <row r="118" spans="1:5">
      <c r="A118" s="145" t="s">
        <v>615</v>
      </c>
      <c r="B118" s="145"/>
      <c r="C118" s="146"/>
      <c r="D118" s="68"/>
      <c r="E118" s="48"/>
    </row>
    <row r="119" spans="1:5">
      <c r="A119" s="145" t="s">
        <v>616</v>
      </c>
      <c r="B119" s="145" t="s">
        <v>587</v>
      </c>
      <c r="C119" s="146">
        <f>'расчет по специалистам'!K41</f>
        <v>163.49308183325184</v>
      </c>
      <c r="D119" s="69"/>
      <c r="E119" s="48"/>
    </row>
    <row r="120" spans="1:5">
      <c r="A120" s="145" t="s">
        <v>617</v>
      </c>
      <c r="B120" s="145"/>
      <c r="C120" s="146"/>
      <c r="D120" s="69"/>
      <c r="E120" s="48"/>
    </row>
    <row r="121" spans="1:5">
      <c r="A121" s="145" t="s">
        <v>618</v>
      </c>
      <c r="B121" s="145" t="s">
        <v>587</v>
      </c>
      <c r="C121" s="146">
        <f>'расчет по специалистам'!K43</f>
        <v>137.19699174818336</v>
      </c>
      <c r="D121" s="69"/>
      <c r="E121" s="48"/>
    </row>
    <row r="122" spans="1:5">
      <c r="A122" s="145" t="s">
        <v>619</v>
      </c>
      <c r="B122" s="145"/>
      <c r="C122" s="146"/>
      <c r="D122" s="69"/>
      <c r="E122" s="48"/>
    </row>
    <row r="123" spans="1:5">
      <c r="A123" s="145" t="s">
        <v>620</v>
      </c>
      <c r="B123" s="145" t="s">
        <v>587</v>
      </c>
      <c r="C123" s="146">
        <f>'расчет по специалистам'!K45</f>
        <v>183.62615019685038</v>
      </c>
      <c r="D123" s="114"/>
      <c r="E123" s="48"/>
    </row>
    <row r="124" spans="1:5">
      <c r="A124" s="145" t="s">
        <v>621</v>
      </c>
      <c r="B124" s="145"/>
      <c r="C124" s="146"/>
      <c r="D124" s="149"/>
      <c r="E124" s="48"/>
    </row>
    <row r="125" spans="1:5">
      <c r="A125" s="145" t="s">
        <v>736</v>
      </c>
      <c r="B125" s="145" t="s">
        <v>587</v>
      </c>
      <c r="C125" s="146">
        <f>'расчет по специалистам'!K47</f>
        <v>281.5600969685039</v>
      </c>
      <c r="D125" s="114"/>
      <c r="E125" s="48"/>
    </row>
    <row r="126" spans="1:5">
      <c r="A126" s="145" t="s">
        <v>735</v>
      </c>
      <c r="B126" s="145"/>
      <c r="C126" s="146"/>
      <c r="D126" s="114"/>
      <c r="E126" s="48"/>
    </row>
    <row r="127" spans="1:5">
      <c r="A127" s="145" t="s">
        <v>622</v>
      </c>
      <c r="B127" s="145" t="s">
        <v>587</v>
      </c>
      <c r="C127" s="146">
        <v>161</v>
      </c>
      <c r="D127" s="36"/>
      <c r="E127" s="48"/>
    </row>
    <row r="128" spans="1:5">
      <c r="A128" s="145" t="s">
        <v>623</v>
      </c>
      <c r="B128" s="145"/>
      <c r="C128" s="146"/>
      <c r="D128" s="36"/>
      <c r="E128" s="48"/>
    </row>
    <row r="129" spans="1:5">
      <c r="A129" s="145" t="s">
        <v>1050</v>
      </c>
      <c r="B129" s="145" t="s">
        <v>587</v>
      </c>
      <c r="C129" s="146">
        <v>250</v>
      </c>
      <c r="D129" s="36"/>
      <c r="E129" s="48"/>
    </row>
    <row r="130" spans="1:5">
      <c r="A130" s="145" t="s">
        <v>623</v>
      </c>
      <c r="B130" s="145"/>
      <c r="C130" s="146"/>
      <c r="D130" s="149"/>
      <c r="E130" s="48"/>
    </row>
    <row r="131" spans="1:5">
      <c r="A131" s="145" t="s">
        <v>624</v>
      </c>
      <c r="B131" s="145" t="s">
        <v>587</v>
      </c>
      <c r="C131" s="146">
        <f>'расчет по специалистам'!K51</f>
        <v>202.36920000000003</v>
      </c>
      <c r="D131" s="114"/>
      <c r="E131" s="48"/>
    </row>
    <row r="132" spans="1:5">
      <c r="A132" s="145" t="s">
        <v>625</v>
      </c>
      <c r="B132" s="145"/>
      <c r="C132" s="146"/>
      <c r="D132" s="149"/>
      <c r="E132" s="48"/>
    </row>
    <row r="133" spans="1:5">
      <c r="A133" s="145" t="s">
        <v>626</v>
      </c>
      <c r="B133" s="145" t="s">
        <v>587</v>
      </c>
      <c r="C133" s="146">
        <f>'расчет по специалистам'!K53</f>
        <v>552.15</v>
      </c>
      <c r="D133" s="114"/>
      <c r="E133" s="48"/>
    </row>
    <row r="134" spans="1:5">
      <c r="A134" s="145" t="s">
        <v>627</v>
      </c>
      <c r="B134" s="145"/>
      <c r="C134" s="146"/>
      <c r="D134" s="149"/>
      <c r="E134" s="48"/>
    </row>
    <row r="135" spans="1:5">
      <c r="A135" s="145" t="s">
        <v>628</v>
      </c>
      <c r="B135" s="145"/>
      <c r="C135" s="146"/>
      <c r="D135" s="114"/>
      <c r="E135" s="48"/>
    </row>
    <row r="136" spans="1:5">
      <c r="A136" s="111" t="s">
        <v>629</v>
      </c>
      <c r="B136" s="145" t="s">
        <v>587</v>
      </c>
      <c r="C136" s="146">
        <f>'расчет по специалистам'!K55</f>
        <v>159.97300833095966</v>
      </c>
      <c r="D136" s="114"/>
      <c r="E136" s="48"/>
    </row>
    <row r="137" spans="1:5">
      <c r="A137" s="111" t="s">
        <v>436</v>
      </c>
      <c r="B137" s="145"/>
      <c r="C137" s="146"/>
      <c r="D137" s="114"/>
      <c r="E137" s="48"/>
    </row>
    <row r="138" spans="1:5">
      <c r="A138" s="111" t="s">
        <v>630</v>
      </c>
      <c r="B138" s="145" t="s">
        <v>587</v>
      </c>
      <c r="C138" s="146">
        <f>'расчет по специалистам'!K57</f>
        <v>139.97638228958968</v>
      </c>
      <c r="D138" s="114"/>
      <c r="E138" s="48"/>
    </row>
    <row r="139" spans="1:5">
      <c r="A139" s="111" t="s">
        <v>631</v>
      </c>
      <c r="B139" s="145"/>
      <c r="C139" s="146"/>
      <c r="D139" s="114"/>
      <c r="E139" s="48"/>
    </row>
    <row r="140" spans="1:5">
      <c r="A140" s="145" t="s">
        <v>632</v>
      </c>
      <c r="B140" s="145" t="s">
        <v>587</v>
      </c>
      <c r="C140" s="146">
        <f>'расчет по специалистам'!K59</f>
        <v>366.97240306982115</v>
      </c>
      <c r="D140" s="36"/>
      <c r="E140" s="48"/>
    </row>
    <row r="141" spans="1:5">
      <c r="A141" s="145" t="s">
        <v>633</v>
      </c>
      <c r="B141" s="145"/>
      <c r="C141" s="146"/>
      <c r="D141" s="114"/>
      <c r="E141" s="48"/>
    </row>
    <row r="142" spans="1:5">
      <c r="A142" s="145" t="s">
        <v>634</v>
      </c>
      <c r="B142" s="145" t="s">
        <v>587</v>
      </c>
      <c r="C142" s="146">
        <f>'расчет по специалистам'!K61</f>
        <v>244.64826871321409</v>
      </c>
      <c r="D142" s="114"/>
      <c r="E142" s="48"/>
    </row>
    <row r="143" spans="1:5">
      <c r="A143" s="145" t="s">
        <v>635</v>
      </c>
      <c r="B143" s="145"/>
      <c r="C143" s="146"/>
      <c r="D143" s="36"/>
      <c r="E143" s="48"/>
    </row>
    <row r="144" spans="1:5">
      <c r="A144" s="145" t="s">
        <v>636</v>
      </c>
      <c r="B144" s="145" t="s">
        <v>587</v>
      </c>
      <c r="C144" s="146">
        <f>'расчет по специалистам'!K63</f>
        <v>162.09626394699859</v>
      </c>
      <c r="D144" s="149"/>
      <c r="E144" s="48"/>
    </row>
    <row r="145" spans="1:5">
      <c r="A145" s="145" t="s">
        <v>637</v>
      </c>
      <c r="B145" s="145"/>
      <c r="C145" s="146"/>
      <c r="D145" s="114"/>
      <c r="E145" s="48"/>
    </row>
    <row r="146" spans="1:5">
      <c r="A146" s="145" t="s">
        <v>638</v>
      </c>
      <c r="B146" s="145" t="s">
        <v>587</v>
      </c>
      <c r="C146" s="146">
        <f>'расчет по специалистам'!K65</f>
        <v>108.06417596466574</v>
      </c>
      <c r="D146" s="114"/>
      <c r="E146" s="48"/>
    </row>
    <row r="147" spans="1:5">
      <c r="A147" s="145" t="s">
        <v>639</v>
      </c>
      <c r="B147" s="145"/>
      <c r="C147" s="146"/>
      <c r="D147" s="114"/>
      <c r="E147" s="48"/>
    </row>
    <row r="148" spans="1:5">
      <c r="A148" s="145" t="s">
        <v>640</v>
      </c>
      <c r="B148" s="145" t="s">
        <v>587</v>
      </c>
      <c r="C148" s="146">
        <f>'расчет по специалистам'!K67</f>
        <v>110.49909508992417</v>
      </c>
      <c r="D148" s="69"/>
      <c r="E148" s="48"/>
    </row>
    <row r="149" spans="1:5">
      <c r="A149" s="145" t="s">
        <v>641</v>
      </c>
      <c r="B149" s="145"/>
      <c r="C149" s="146"/>
      <c r="D149" s="69"/>
      <c r="E149" s="48"/>
    </row>
    <row r="150" spans="1:5">
      <c r="A150" s="145" t="s">
        <v>642</v>
      </c>
      <c r="B150" s="145" t="s">
        <v>587</v>
      </c>
      <c r="C150" s="146">
        <f>'расчет по специалистам'!K69</f>
        <v>71.511711451997343</v>
      </c>
      <c r="D150" s="69"/>
      <c r="E150" s="48"/>
    </row>
    <row r="151" spans="1:5">
      <c r="A151" s="145" t="s">
        <v>643</v>
      </c>
      <c r="B151" s="145"/>
      <c r="C151" s="146"/>
      <c r="D151" s="69"/>
      <c r="E151" s="48"/>
    </row>
    <row r="152" spans="1:5">
      <c r="A152" s="145" t="s">
        <v>640</v>
      </c>
      <c r="B152" s="145" t="s">
        <v>587</v>
      </c>
      <c r="C152" s="146">
        <f>'расчет по специалистам'!K71</f>
        <v>82.847741007143199</v>
      </c>
      <c r="D152" s="69"/>
      <c r="E152" s="48"/>
    </row>
    <row r="153" spans="1:5">
      <c r="A153" s="145" t="s">
        <v>644</v>
      </c>
      <c r="B153" s="145"/>
      <c r="C153" s="146"/>
      <c r="D153" s="69"/>
      <c r="E153" s="48"/>
    </row>
    <row r="154" spans="1:5">
      <c r="A154" s="145" t="s">
        <v>642</v>
      </c>
      <c r="B154" s="145" t="s">
        <v>587</v>
      </c>
      <c r="C154" s="146">
        <f>'расчет по специалистам'!K73</f>
        <v>66.278192805714568</v>
      </c>
      <c r="D154" s="69"/>
      <c r="E154" s="48"/>
    </row>
    <row r="155" spans="1:5">
      <c r="A155" s="145" t="s">
        <v>645</v>
      </c>
      <c r="B155" s="145"/>
      <c r="C155" s="146"/>
      <c r="D155" s="69"/>
      <c r="E155" s="48"/>
    </row>
    <row r="156" spans="1:5">
      <c r="A156" s="145" t="s">
        <v>646</v>
      </c>
      <c r="B156" s="145" t="s">
        <v>587</v>
      </c>
      <c r="C156" s="146">
        <f>'расчет по специалистам'!K75</f>
        <v>333.45367266214373</v>
      </c>
      <c r="D156" s="114"/>
      <c r="E156" s="48"/>
    </row>
    <row r="157" spans="1:5">
      <c r="A157" s="145" t="s">
        <v>647</v>
      </c>
      <c r="B157" s="145"/>
      <c r="C157" s="146"/>
      <c r="D157" s="114"/>
      <c r="E157" s="48"/>
    </row>
    <row r="158" spans="1:5">
      <c r="A158" s="145" t="s">
        <v>648</v>
      </c>
      <c r="B158" s="145" t="s">
        <v>649</v>
      </c>
      <c r="C158" s="146">
        <f>расчеты!G226</f>
        <v>37.309432852816478</v>
      </c>
      <c r="D158" s="114"/>
      <c r="E158" s="48"/>
    </row>
    <row r="159" spans="1:5">
      <c r="A159" s="145" t="s">
        <v>650</v>
      </c>
      <c r="B159" s="145"/>
      <c r="C159" s="146"/>
      <c r="D159" s="114"/>
      <c r="E159" s="48"/>
    </row>
    <row r="160" spans="1:5">
      <c r="A160" s="145" t="s">
        <v>651</v>
      </c>
      <c r="B160" s="145" t="s">
        <v>652</v>
      </c>
      <c r="C160" s="146">
        <f>расчеты!G228</f>
        <v>111.92829855844943</v>
      </c>
      <c r="D160" s="114"/>
      <c r="E160" s="48"/>
    </row>
    <row r="161" spans="1:5">
      <c r="A161" s="145" t="s">
        <v>653</v>
      </c>
      <c r="B161" s="145"/>
      <c r="C161" s="146"/>
      <c r="D161" s="114"/>
      <c r="E161" s="48"/>
    </row>
    <row r="162" spans="1:5">
      <c r="A162" s="145" t="s">
        <v>654</v>
      </c>
      <c r="B162" s="145" t="s">
        <v>652</v>
      </c>
      <c r="C162" s="146">
        <f>расчеты!G232</f>
        <v>37.309432852816478</v>
      </c>
      <c r="D162" s="114"/>
      <c r="E162" s="48"/>
    </row>
    <row r="163" spans="1:5">
      <c r="A163" s="145" t="s">
        <v>655</v>
      </c>
      <c r="B163" s="145"/>
      <c r="C163" s="146"/>
      <c r="D163" s="114"/>
      <c r="E163" s="48"/>
    </row>
    <row r="164" spans="1:5">
      <c r="A164" s="145" t="s">
        <v>656</v>
      </c>
      <c r="B164" s="145" t="s">
        <v>652</v>
      </c>
      <c r="C164" s="146">
        <f>расчеты!G234</f>
        <v>52.233205993943059</v>
      </c>
      <c r="D164" s="114"/>
      <c r="E164" s="48"/>
    </row>
    <row r="165" spans="1:5">
      <c r="A165" s="145" t="s">
        <v>657</v>
      </c>
      <c r="B165" s="145"/>
      <c r="C165" s="146"/>
      <c r="D165" s="114"/>
      <c r="E165" s="48"/>
    </row>
    <row r="166" spans="1:5">
      <c r="A166" s="145" t="s">
        <v>658</v>
      </c>
      <c r="B166" s="145" t="s">
        <v>649</v>
      </c>
      <c r="C166" s="146">
        <f>расчеты!G238</f>
        <v>14.559078118312135</v>
      </c>
      <c r="D166" s="114"/>
      <c r="E166" s="48"/>
    </row>
    <row r="167" spans="1:5">
      <c r="A167" s="145" t="s">
        <v>659</v>
      </c>
      <c r="B167" s="145"/>
      <c r="C167" s="146"/>
      <c r="D167" s="114"/>
      <c r="E167" s="48"/>
    </row>
    <row r="168" spans="1:5">
      <c r="A168" s="145" t="s">
        <v>660</v>
      </c>
      <c r="B168" s="145" t="s">
        <v>649</v>
      </c>
      <c r="C168" s="146">
        <f>расчеты!G240</f>
        <v>9.7060520788747571</v>
      </c>
      <c r="D168" s="114"/>
      <c r="E168" s="48"/>
    </row>
    <row r="169" spans="1:5">
      <c r="A169" s="145" t="s">
        <v>661</v>
      </c>
      <c r="B169" s="145" t="s">
        <v>649</v>
      </c>
      <c r="C169" s="146">
        <f>расчеты!G241</f>
        <v>12.132565098593446</v>
      </c>
      <c r="D169" s="114"/>
      <c r="E169" s="48"/>
    </row>
    <row r="170" spans="1:5">
      <c r="A170" s="145" t="s">
        <v>1051</v>
      </c>
      <c r="B170" s="145" t="s">
        <v>1048</v>
      </c>
      <c r="C170" s="146">
        <v>46</v>
      </c>
      <c r="D170" s="114"/>
      <c r="E170" s="48"/>
    </row>
    <row r="171" spans="1:5">
      <c r="A171" s="145" t="s">
        <v>662</v>
      </c>
      <c r="B171" s="145" t="s">
        <v>652</v>
      </c>
      <c r="C171" s="146">
        <f>расчеты!G244</f>
        <v>52.233205993943059</v>
      </c>
      <c r="D171" s="114"/>
      <c r="E171" s="48"/>
    </row>
    <row r="172" spans="1:5">
      <c r="A172" s="145" t="s">
        <v>663</v>
      </c>
      <c r="B172" s="145"/>
      <c r="C172" s="146"/>
      <c r="D172" s="114"/>
      <c r="E172" s="48"/>
    </row>
    <row r="173" spans="1:5">
      <c r="A173" s="145" t="s">
        <v>664</v>
      </c>
      <c r="B173" s="145" t="s">
        <v>649</v>
      </c>
      <c r="C173" s="146">
        <f>расчеты!G225</f>
        <v>43.312330914597212</v>
      </c>
      <c r="D173" s="114"/>
      <c r="E173" s="48"/>
    </row>
    <row r="174" spans="1:5">
      <c r="A174" s="301" t="s">
        <v>1047</v>
      </c>
      <c r="B174" s="145" t="s">
        <v>649</v>
      </c>
      <c r="C174" s="146">
        <v>667</v>
      </c>
      <c r="D174" s="114"/>
      <c r="E174" s="48"/>
    </row>
    <row r="175" spans="1:5">
      <c r="A175" s="145" t="s">
        <v>741</v>
      </c>
      <c r="B175" s="145" t="s">
        <v>587</v>
      </c>
      <c r="C175" s="146">
        <v>69</v>
      </c>
      <c r="D175" s="69"/>
      <c r="E175" s="48"/>
    </row>
    <row r="176" spans="1:5">
      <c r="A176" s="145" t="s">
        <v>740</v>
      </c>
      <c r="B176" s="145"/>
      <c r="C176" s="146"/>
      <c r="D176" s="69"/>
      <c r="E176" s="48"/>
    </row>
    <row r="177" spans="1:5">
      <c r="A177" s="145" t="s">
        <v>665</v>
      </c>
      <c r="B177" s="145"/>
      <c r="C177" s="146"/>
      <c r="D177" s="69"/>
      <c r="E177" s="48"/>
    </row>
    <row r="178" spans="1:5">
      <c r="A178" s="145" t="s">
        <v>666</v>
      </c>
      <c r="B178" s="145" t="s">
        <v>587</v>
      </c>
      <c r="C178" s="146">
        <v>80</v>
      </c>
      <c r="D178" s="69"/>
      <c r="E178" s="48"/>
    </row>
    <row r="179" spans="1:5" ht="15.75">
      <c r="A179" s="166" t="s">
        <v>739</v>
      </c>
      <c r="B179" s="167"/>
      <c r="C179" s="168"/>
      <c r="D179" s="167"/>
      <c r="E179" s="48"/>
    </row>
    <row r="180" spans="1:5" ht="15.75">
      <c r="A180" s="150"/>
      <c r="B180" s="167"/>
      <c r="C180" s="168"/>
      <c r="D180" s="167"/>
      <c r="E180" s="48"/>
    </row>
    <row r="181" spans="1:5" ht="16.5">
      <c r="A181" s="521" t="s">
        <v>667</v>
      </c>
      <c r="B181" s="521"/>
      <c r="C181" s="521"/>
      <c r="D181" s="143"/>
      <c r="E181" s="48"/>
    </row>
    <row r="182" spans="1:5">
      <c r="A182" s="151" t="s">
        <v>277</v>
      </c>
      <c r="B182" s="151" t="s">
        <v>668</v>
      </c>
      <c r="C182" s="144">
        <f>'УЗИ и рентген'!J129</f>
        <v>1005.1489172749605</v>
      </c>
      <c r="D182" s="69"/>
      <c r="E182" s="48"/>
    </row>
    <row r="183" spans="1:5">
      <c r="A183" s="111" t="s">
        <v>669</v>
      </c>
      <c r="B183" s="145" t="s">
        <v>668</v>
      </c>
      <c r="C183" s="146">
        <f>'УЗИ и рентген'!J130</f>
        <v>383.24251264535428</v>
      </c>
      <c r="D183" s="69"/>
      <c r="E183" s="48"/>
    </row>
    <row r="184" spans="1:5">
      <c r="A184" s="93" t="s">
        <v>279</v>
      </c>
      <c r="B184" s="145" t="s">
        <v>668</v>
      </c>
      <c r="C184" s="146">
        <f>'УЗИ и рентген'!J131</f>
        <v>124.05497585385827</v>
      </c>
      <c r="D184" s="69"/>
      <c r="E184" s="48"/>
    </row>
    <row r="185" spans="1:5">
      <c r="A185" s="111" t="s">
        <v>280</v>
      </c>
      <c r="B185" s="111" t="s">
        <v>668</v>
      </c>
      <c r="C185" s="146">
        <f>'УЗИ и рентген'!J132</f>
        <v>331.96543654866144</v>
      </c>
      <c r="D185" s="69"/>
      <c r="E185" s="48"/>
    </row>
    <row r="186" spans="1:5">
      <c r="A186" s="111" t="s">
        <v>281</v>
      </c>
      <c r="B186" s="111"/>
      <c r="C186" s="146"/>
      <c r="D186" s="69"/>
      <c r="E186" s="48"/>
    </row>
    <row r="187" spans="1:5">
      <c r="A187" s="111" t="s">
        <v>282</v>
      </c>
      <c r="B187" s="111" t="s">
        <v>668</v>
      </c>
      <c r="C187" s="146">
        <f>'УЗИ и рентген'!J134</f>
        <v>373.72651264535432</v>
      </c>
      <c r="D187" s="69"/>
      <c r="E187" s="48"/>
    </row>
    <row r="188" spans="1:5">
      <c r="A188" s="111" t="s">
        <v>283</v>
      </c>
      <c r="B188" s="111"/>
      <c r="C188" s="146"/>
      <c r="D188" s="69"/>
      <c r="E188" s="48"/>
    </row>
    <row r="189" spans="1:5">
      <c r="A189" s="111" t="s">
        <v>284</v>
      </c>
      <c r="B189" s="111" t="s">
        <v>668</v>
      </c>
      <c r="C189" s="146">
        <f>'УЗИ и рентген'!J136</f>
        <v>258.3722051725984</v>
      </c>
      <c r="D189" s="69"/>
      <c r="E189" s="48"/>
    </row>
    <row r="190" spans="1:5">
      <c r="A190" s="111" t="s">
        <v>285</v>
      </c>
      <c r="B190" s="111"/>
      <c r="C190" s="146"/>
      <c r="D190" s="69"/>
      <c r="E190" s="48"/>
    </row>
    <row r="191" spans="1:5">
      <c r="A191" s="111" t="s">
        <v>286</v>
      </c>
      <c r="B191" s="111" t="s">
        <v>668</v>
      </c>
      <c r="C191" s="146">
        <f>'УЗИ и рентген'!J138</f>
        <v>434.68000057228346</v>
      </c>
      <c r="D191" s="69"/>
      <c r="E191" s="48"/>
    </row>
    <row r="192" spans="1:5">
      <c r="A192" s="111" t="s">
        <v>287</v>
      </c>
      <c r="B192" s="111" t="s">
        <v>668</v>
      </c>
      <c r="C192" s="146">
        <f>'УЗИ и рентген'!J139</f>
        <v>284.65220517259843</v>
      </c>
      <c r="D192" s="69"/>
      <c r="E192" s="48"/>
    </row>
    <row r="193" spans="1:5">
      <c r="A193" s="111" t="s">
        <v>288</v>
      </c>
      <c r="B193" s="111" t="s">
        <v>668</v>
      </c>
      <c r="C193" s="146">
        <f>'УЗИ и рентген'!J140</f>
        <v>284.65220517259843</v>
      </c>
      <c r="D193" s="69"/>
      <c r="E193" s="48"/>
    </row>
    <row r="194" spans="1:5">
      <c r="A194" s="111" t="s">
        <v>289</v>
      </c>
      <c r="B194" s="111"/>
      <c r="C194" s="146"/>
      <c r="D194" s="69"/>
      <c r="E194" s="48"/>
    </row>
    <row r="195" spans="1:5">
      <c r="A195" s="111" t="s">
        <v>290</v>
      </c>
      <c r="B195" s="111" t="s">
        <v>668</v>
      </c>
      <c r="C195" s="146">
        <f>'УЗИ и рентген'!J142</f>
        <v>231.70820517259841</v>
      </c>
      <c r="D195" s="69"/>
      <c r="E195" s="48"/>
    </row>
    <row r="196" spans="1:5">
      <c r="A196" s="111" t="s">
        <v>291</v>
      </c>
      <c r="B196" s="111" t="s">
        <v>668</v>
      </c>
      <c r="C196" s="146">
        <f>'УЗИ и рентген'!J143</f>
        <v>231.70820517259841</v>
      </c>
      <c r="D196" s="69"/>
      <c r="E196" s="48"/>
    </row>
    <row r="197" spans="1:5">
      <c r="A197" s="111" t="s">
        <v>292</v>
      </c>
      <c r="B197" s="111"/>
      <c r="C197" s="146"/>
      <c r="D197" s="69"/>
      <c r="E197" s="48"/>
    </row>
    <row r="198" spans="1:5">
      <c r="A198" s="111" t="s">
        <v>293</v>
      </c>
      <c r="B198" s="111" t="s">
        <v>668</v>
      </c>
      <c r="C198" s="146">
        <f>'УЗИ и рентген'!J145</f>
        <v>328.56502471842515</v>
      </c>
      <c r="D198" s="69"/>
      <c r="E198" s="48"/>
    </row>
    <row r="199" spans="1:5">
      <c r="A199" s="111" t="s">
        <v>294</v>
      </c>
      <c r="B199" s="111"/>
      <c r="C199" s="146"/>
      <c r="D199" s="69"/>
      <c r="E199" s="48"/>
    </row>
    <row r="200" spans="1:5">
      <c r="A200" s="111" t="s">
        <v>295</v>
      </c>
      <c r="B200" s="111" t="s">
        <v>668</v>
      </c>
      <c r="C200" s="146">
        <f>'УЗИ и рентген'!J147</f>
        <v>337.9620488645669</v>
      </c>
      <c r="D200" s="69"/>
      <c r="E200" s="48"/>
    </row>
    <row r="201" spans="1:5">
      <c r="A201" s="111" t="s">
        <v>296</v>
      </c>
      <c r="B201" s="111" t="s">
        <v>668</v>
      </c>
      <c r="C201" s="146">
        <f>'УЗИ и рентген'!J148</f>
        <v>301.36563909165352</v>
      </c>
      <c r="D201" s="69"/>
      <c r="E201" s="48"/>
    </row>
    <row r="202" spans="1:5">
      <c r="A202" s="111" t="s">
        <v>297</v>
      </c>
      <c r="B202" s="111"/>
      <c r="C202" s="146"/>
      <c r="D202" s="69"/>
      <c r="E202" s="48"/>
    </row>
    <row r="203" spans="1:5">
      <c r="A203" s="111" t="s">
        <v>298</v>
      </c>
      <c r="B203" s="111" t="s">
        <v>668</v>
      </c>
      <c r="C203" s="146">
        <f>'УЗИ и рентген'!J150</f>
        <v>184.37763909165352</v>
      </c>
      <c r="D203" s="69"/>
      <c r="E203" s="48"/>
    </row>
    <row r="204" spans="1:5">
      <c r="A204" s="111" t="s">
        <v>299</v>
      </c>
      <c r="B204" s="111"/>
      <c r="C204" s="146">
        <f>'УЗИ и рентген'!J151</f>
        <v>184.37763909165352</v>
      </c>
      <c r="D204" s="69"/>
      <c r="E204" s="48"/>
    </row>
    <row r="205" spans="1:5">
      <c r="A205" s="111" t="s">
        <v>300</v>
      </c>
      <c r="B205" s="111" t="s">
        <v>668</v>
      </c>
      <c r="C205" s="146">
        <f>'УЗИ и рентген'!J152</f>
        <v>418.88800057228343</v>
      </c>
      <c r="D205" s="69"/>
      <c r="E205" s="48"/>
    </row>
    <row r="206" spans="1:5">
      <c r="A206" s="111" t="s">
        <v>301</v>
      </c>
      <c r="B206" s="111"/>
      <c r="C206" s="146"/>
      <c r="D206" s="69"/>
      <c r="E206" s="48"/>
    </row>
    <row r="207" spans="1:5">
      <c r="A207" s="111" t="s">
        <v>302</v>
      </c>
      <c r="B207" s="111" t="s">
        <v>668</v>
      </c>
      <c r="C207" s="146">
        <f>'УЗИ и рентген'!J154</f>
        <v>258.36599999999999</v>
      </c>
      <c r="D207" s="69"/>
      <c r="E207" s="48"/>
    </row>
    <row r="208" spans="1:5">
      <c r="A208" s="111" t="s">
        <v>303</v>
      </c>
      <c r="B208" s="111"/>
      <c r="C208" s="146"/>
      <c r="D208" s="69"/>
      <c r="E208" s="48"/>
    </row>
    <row r="209" spans="1:5">
      <c r="A209" s="111" t="s">
        <v>304</v>
      </c>
      <c r="B209" s="111" t="s">
        <v>668</v>
      </c>
      <c r="C209" s="146">
        <f>'УЗИ и рентген'!J156</f>
        <v>242.57400000000001</v>
      </c>
      <c r="D209" s="69"/>
      <c r="E209" s="48"/>
    </row>
    <row r="210" spans="1:5">
      <c r="A210" s="111" t="s">
        <v>305</v>
      </c>
      <c r="B210" s="111"/>
      <c r="C210" s="146"/>
      <c r="D210" s="69"/>
      <c r="E210" s="48"/>
    </row>
    <row r="211" spans="1:5">
      <c r="A211" s="111" t="s">
        <v>306</v>
      </c>
      <c r="B211" s="111" t="s">
        <v>668</v>
      </c>
      <c r="C211" s="146">
        <f>'УЗИ и рентген'!J158</f>
        <v>415.14400057228352</v>
      </c>
      <c r="D211" s="69"/>
      <c r="E211" s="48"/>
    </row>
    <row r="212" spans="1:5">
      <c r="A212" s="111" t="s">
        <v>307</v>
      </c>
      <c r="B212" s="111"/>
      <c r="C212" s="146"/>
      <c r="D212" s="69"/>
      <c r="E212" s="48"/>
    </row>
    <row r="213" spans="1:5">
      <c r="A213" s="111" t="s">
        <v>308</v>
      </c>
      <c r="B213" s="111" t="s">
        <v>668</v>
      </c>
      <c r="C213" s="146">
        <f>'УЗИ и рентген'!J160</f>
        <v>656.14928389889769</v>
      </c>
      <c r="D213" s="69"/>
      <c r="E213" s="48"/>
    </row>
    <row r="214" spans="1:5">
      <c r="A214" s="111" t="s">
        <v>309</v>
      </c>
      <c r="B214" s="111" t="s">
        <v>668</v>
      </c>
      <c r="C214" s="146">
        <f>'УЗИ и рентген'!J161</f>
        <v>258.3722051725984</v>
      </c>
      <c r="D214" s="69"/>
      <c r="E214" s="48"/>
    </row>
    <row r="215" spans="1:5">
      <c r="A215" s="111" t="s">
        <v>305</v>
      </c>
      <c r="B215" s="111"/>
      <c r="C215" s="146"/>
      <c r="D215" s="69"/>
      <c r="E215" s="48"/>
    </row>
    <row r="216" spans="1:5">
      <c r="A216" s="111" t="s">
        <v>310</v>
      </c>
      <c r="B216" s="111" t="s">
        <v>668</v>
      </c>
      <c r="C216" s="146">
        <f>'УЗИ и рентген'!J163</f>
        <v>258.36599999999999</v>
      </c>
      <c r="D216" s="69"/>
      <c r="E216" s="48"/>
    </row>
    <row r="217" spans="1:5">
      <c r="A217" s="111" t="s">
        <v>311</v>
      </c>
      <c r="B217" s="111"/>
      <c r="C217" s="146"/>
      <c r="D217" s="69"/>
      <c r="E217" s="48"/>
    </row>
    <row r="218" spans="1:5">
      <c r="A218" s="111" t="s">
        <v>312</v>
      </c>
      <c r="B218" s="111" t="s">
        <v>668</v>
      </c>
      <c r="C218" s="146">
        <f>'УЗИ и рентген'!J165</f>
        <v>284.64600000000002</v>
      </c>
      <c r="D218" s="69"/>
      <c r="E218" s="48"/>
    </row>
    <row r="219" spans="1:5">
      <c r="A219" s="111" t="s">
        <v>313</v>
      </c>
      <c r="B219" s="111"/>
      <c r="C219" s="146"/>
      <c r="D219" s="69"/>
      <c r="E219" s="48"/>
    </row>
    <row r="220" spans="1:5">
      <c r="A220" s="111" t="s">
        <v>314</v>
      </c>
      <c r="B220" s="111" t="s">
        <v>668</v>
      </c>
      <c r="C220" s="146">
        <f>'УЗИ и рентген'!J167</f>
        <v>284.64600000000002</v>
      </c>
      <c r="D220" s="69"/>
      <c r="E220" s="48"/>
    </row>
    <row r="221" spans="1:5">
      <c r="A221" s="111" t="s">
        <v>313</v>
      </c>
      <c r="B221" s="111"/>
      <c r="C221" s="146"/>
      <c r="D221" s="69"/>
      <c r="E221" s="48"/>
    </row>
    <row r="222" spans="1:5">
      <c r="A222" s="111" t="s">
        <v>315</v>
      </c>
      <c r="B222" s="111" t="s">
        <v>668</v>
      </c>
      <c r="C222" s="146">
        <f>'УЗИ и рентген'!J169</f>
        <v>231.702</v>
      </c>
      <c r="D222" s="69"/>
      <c r="E222" s="48"/>
    </row>
    <row r="223" spans="1:5">
      <c r="A223" s="111" t="s">
        <v>316</v>
      </c>
      <c r="B223" s="111" t="s">
        <v>668</v>
      </c>
      <c r="C223" s="146">
        <f>'УЗИ и рентген'!J170</f>
        <v>242.57400000000001</v>
      </c>
      <c r="D223" s="69"/>
      <c r="E223" s="48"/>
    </row>
    <row r="224" spans="1:5">
      <c r="A224" s="111" t="s">
        <v>317</v>
      </c>
      <c r="B224" s="111"/>
      <c r="C224" s="146"/>
      <c r="D224" s="69"/>
      <c r="E224" s="48"/>
    </row>
    <row r="225" spans="1:5">
      <c r="A225" s="111" t="s">
        <v>318</v>
      </c>
      <c r="B225" s="111" t="s">
        <v>668</v>
      </c>
      <c r="C225" s="146">
        <f>'УЗИ и рентген'!J172</f>
        <v>242.58020517259843</v>
      </c>
      <c r="D225" s="69"/>
      <c r="E225" s="48"/>
    </row>
    <row r="226" spans="1:5">
      <c r="A226" s="111" t="s">
        <v>319</v>
      </c>
      <c r="B226" s="111" t="s">
        <v>668</v>
      </c>
      <c r="C226" s="146">
        <f>'УЗИ и рентген'!J173</f>
        <v>230.934</v>
      </c>
      <c r="D226" s="69"/>
      <c r="E226" s="48"/>
    </row>
    <row r="227" spans="1:5">
      <c r="A227" s="111" t="s">
        <v>320</v>
      </c>
      <c r="B227" s="111" t="s">
        <v>668</v>
      </c>
      <c r="C227" s="146">
        <f>'УЗИ и рентген'!J174</f>
        <v>418.89004886456689</v>
      </c>
      <c r="D227" s="69"/>
      <c r="E227" s="48"/>
    </row>
    <row r="228" spans="1:5">
      <c r="A228" s="111" t="s">
        <v>321</v>
      </c>
      <c r="B228" s="111" t="s">
        <v>668</v>
      </c>
      <c r="C228" s="146">
        <f>'УЗИ и рентген'!J175</f>
        <v>242.57400000000001</v>
      </c>
      <c r="D228" s="69"/>
      <c r="E228" s="48"/>
    </row>
    <row r="229" spans="1:5">
      <c r="A229" s="111" t="s">
        <v>322</v>
      </c>
      <c r="B229" s="111" t="s">
        <v>668</v>
      </c>
      <c r="C229" s="146">
        <f>'УЗИ и рентген'!J176</f>
        <v>251.97</v>
      </c>
      <c r="D229" s="69"/>
      <c r="E229" s="48"/>
    </row>
    <row r="230" spans="1:5">
      <c r="A230" s="111" t="s">
        <v>323</v>
      </c>
      <c r="B230" s="111" t="s">
        <v>668</v>
      </c>
      <c r="C230" s="146">
        <f>'УЗИ и рентген'!J177</f>
        <v>383.12404886456699</v>
      </c>
      <c r="D230" s="69"/>
      <c r="E230" s="48"/>
    </row>
    <row r="231" spans="1:5">
      <c r="A231" s="111" t="s">
        <v>324</v>
      </c>
      <c r="B231" s="111" t="s">
        <v>668</v>
      </c>
      <c r="C231" s="146">
        <f>'УЗИ и рентген'!J178</f>
        <v>383.12404886456699</v>
      </c>
      <c r="D231" s="69"/>
      <c r="E231" s="48"/>
    </row>
    <row r="232" spans="1:5">
      <c r="A232" s="111" t="s">
        <v>325</v>
      </c>
      <c r="B232" s="111" t="s">
        <v>668</v>
      </c>
      <c r="C232" s="146">
        <f>'УЗИ и рентген'!J179</f>
        <v>230.9329758538583</v>
      </c>
      <c r="D232" s="69"/>
      <c r="E232" s="48"/>
    </row>
    <row r="233" spans="1:5">
      <c r="A233" s="111" t="s">
        <v>326</v>
      </c>
      <c r="B233" s="111" t="s">
        <v>668</v>
      </c>
      <c r="C233" s="146">
        <f>'УЗИ и рентген'!J180</f>
        <v>319.08600000000001</v>
      </c>
      <c r="D233" s="69"/>
      <c r="E233" s="48"/>
    </row>
    <row r="234" spans="1:5">
      <c r="A234" s="111" t="s">
        <v>327</v>
      </c>
      <c r="B234" s="111" t="s">
        <v>668</v>
      </c>
      <c r="C234" s="146">
        <f>'УЗИ и рентген'!J181</f>
        <v>284.64600000000002</v>
      </c>
      <c r="D234" s="69"/>
      <c r="E234" s="48"/>
    </row>
    <row r="235" spans="1:5">
      <c r="A235" s="111" t="s">
        <v>328</v>
      </c>
      <c r="B235" s="111" t="s">
        <v>668</v>
      </c>
      <c r="C235" s="146">
        <f>'УЗИ и рентген'!J182</f>
        <v>418.89004886456689</v>
      </c>
      <c r="D235" s="69"/>
      <c r="E235" s="48"/>
    </row>
    <row r="236" spans="1:5">
      <c r="A236" s="111" t="s">
        <v>329</v>
      </c>
      <c r="B236" s="111" t="s">
        <v>668</v>
      </c>
      <c r="C236" s="146">
        <f>'УЗИ и рентген'!J183</f>
        <v>242.57400000000001</v>
      </c>
      <c r="D236" s="69"/>
      <c r="E236" s="48"/>
    </row>
    <row r="237" spans="1:5">
      <c r="A237" s="111" t="s">
        <v>330</v>
      </c>
      <c r="B237" s="111"/>
      <c r="C237" s="146"/>
      <c r="D237" s="69"/>
      <c r="E237" s="48"/>
    </row>
    <row r="238" spans="1:5">
      <c r="A238" s="111" t="s">
        <v>331</v>
      </c>
      <c r="B238" s="111" t="s">
        <v>668</v>
      </c>
      <c r="C238" s="146">
        <f>'УЗИ и рентген'!J185</f>
        <v>251.97</v>
      </c>
      <c r="D238" s="69"/>
      <c r="E238" s="48"/>
    </row>
    <row r="239" spans="1:5">
      <c r="A239" s="111" t="s">
        <v>332</v>
      </c>
      <c r="B239" s="111" t="s">
        <v>668</v>
      </c>
      <c r="C239" s="146">
        <f>'УЗИ и рентген'!J186</f>
        <v>340.13010287244094</v>
      </c>
      <c r="D239" s="69"/>
      <c r="E239" s="48"/>
    </row>
    <row r="240" spans="1:5">
      <c r="A240" s="111" t="s">
        <v>333</v>
      </c>
      <c r="B240" s="111" t="s">
        <v>668</v>
      </c>
      <c r="C240" s="146">
        <f>'УЗИ и рентген'!J187</f>
        <v>418.87799999999993</v>
      </c>
      <c r="D240" s="69"/>
      <c r="E240" s="48"/>
    </row>
    <row r="241" spans="1:5">
      <c r="A241" s="111" t="s">
        <v>334</v>
      </c>
      <c r="B241" s="111"/>
      <c r="C241" s="146"/>
      <c r="D241" s="69"/>
      <c r="E241" s="48"/>
    </row>
    <row r="242" spans="1:5">
      <c r="A242" s="111" t="s">
        <v>335</v>
      </c>
      <c r="B242" s="111" t="s">
        <v>668</v>
      </c>
      <c r="C242" s="146">
        <f>'УЗИ и рентген'!J189</f>
        <v>326.98200000000003</v>
      </c>
      <c r="D242" s="69"/>
      <c r="E242" s="48"/>
    </row>
    <row r="243" spans="1:5">
      <c r="A243" s="111" t="s">
        <v>336</v>
      </c>
      <c r="B243" s="111"/>
      <c r="C243" s="146"/>
      <c r="D243" s="69"/>
      <c r="E243" s="48"/>
    </row>
    <row r="244" spans="1:5">
      <c r="A244" s="111" t="s">
        <v>337</v>
      </c>
      <c r="B244" s="111" t="s">
        <v>668</v>
      </c>
      <c r="C244" s="146">
        <f>'УЗИ и рентген'!J191</f>
        <v>313.65000000000009</v>
      </c>
      <c r="D244" s="69"/>
      <c r="E244" s="48"/>
    </row>
    <row r="245" spans="1:5">
      <c r="A245" s="111" t="s">
        <v>338</v>
      </c>
      <c r="B245" s="111"/>
      <c r="C245" s="146"/>
      <c r="D245" s="69"/>
      <c r="E245" s="48"/>
    </row>
    <row r="246" spans="1:5">
      <c r="A246" s="111" t="s">
        <v>339</v>
      </c>
      <c r="B246" s="111" t="s">
        <v>668</v>
      </c>
      <c r="C246" s="146">
        <f>'УЗИ и рентген'!J193</f>
        <v>232.57200000000003</v>
      </c>
      <c r="D246" s="69"/>
      <c r="E246" s="48"/>
    </row>
    <row r="247" spans="1:5">
      <c r="A247" s="111" t="s">
        <v>340</v>
      </c>
      <c r="B247" s="111" t="s">
        <v>668</v>
      </c>
      <c r="C247" s="146">
        <f>'УЗИ и рентген'!J194</f>
        <v>301.35497585385826</v>
      </c>
      <c r="D247" s="69"/>
      <c r="E247" s="48"/>
    </row>
    <row r="248" spans="1:5">
      <c r="A248" s="111" t="s">
        <v>341</v>
      </c>
      <c r="B248" s="111" t="s">
        <v>668</v>
      </c>
      <c r="C248" s="146">
        <f>'УЗИ и рентген'!J195</f>
        <v>231.7009758538583</v>
      </c>
      <c r="D248" s="69"/>
      <c r="E248" s="48"/>
    </row>
    <row r="249" spans="1:5">
      <c r="A249" s="111" t="s">
        <v>342</v>
      </c>
      <c r="B249" s="111" t="s">
        <v>668</v>
      </c>
      <c r="C249" s="146">
        <f>'УЗИ и рентген'!J196</f>
        <v>134.72297585385826</v>
      </c>
      <c r="D249" s="69"/>
      <c r="E249" s="48"/>
    </row>
    <row r="250" spans="1:5">
      <c r="A250" s="111" t="s">
        <v>343</v>
      </c>
      <c r="B250" s="111" t="s">
        <v>668</v>
      </c>
      <c r="C250" s="146">
        <f>'УЗИ и рентген'!J197</f>
        <v>285.56297585385829</v>
      </c>
      <c r="D250" s="69"/>
      <c r="E250" s="48"/>
    </row>
    <row r="251" spans="1:5">
      <c r="A251" s="111" t="s">
        <v>344</v>
      </c>
      <c r="B251" s="111"/>
      <c r="C251" s="146"/>
      <c r="D251" s="69"/>
      <c r="E251" s="48"/>
    </row>
    <row r="252" spans="1:5">
      <c r="A252" s="111" t="s">
        <v>345</v>
      </c>
      <c r="B252" s="111" t="s">
        <v>668</v>
      </c>
      <c r="C252" s="146">
        <f>'УЗИ и рентген'!J199</f>
        <v>231.702</v>
      </c>
      <c r="D252" s="69"/>
      <c r="E252" s="48"/>
    </row>
    <row r="253" spans="1:5">
      <c r="A253" s="111" t="s">
        <v>346</v>
      </c>
      <c r="B253" s="111"/>
      <c r="C253" s="146"/>
      <c r="D253" s="69"/>
      <c r="E253" s="48"/>
    </row>
    <row r="254" spans="1:5">
      <c r="A254" s="111" t="s">
        <v>347</v>
      </c>
      <c r="B254" s="111" t="s">
        <v>668</v>
      </c>
      <c r="C254" s="146">
        <f>'УЗИ и рентген'!J201</f>
        <v>281.82</v>
      </c>
      <c r="D254" s="69"/>
      <c r="E254" s="48"/>
    </row>
    <row r="255" spans="1:5">
      <c r="A255" s="111" t="s">
        <v>348</v>
      </c>
      <c r="B255" s="111" t="s">
        <v>668</v>
      </c>
      <c r="C255" s="146">
        <f>'УЗИ и рентген'!J202</f>
        <v>326.98200000000003</v>
      </c>
      <c r="D255" s="69"/>
      <c r="E255" s="48"/>
    </row>
    <row r="256" spans="1:5">
      <c r="A256" s="111" t="s">
        <v>349</v>
      </c>
      <c r="B256" s="111"/>
      <c r="C256" s="146"/>
      <c r="D256" s="69"/>
      <c r="E256" s="48"/>
    </row>
    <row r="257" spans="1:5">
      <c r="A257" s="111" t="s">
        <v>350</v>
      </c>
      <c r="B257" s="111" t="s">
        <v>668</v>
      </c>
      <c r="C257" s="146">
        <f>'УЗИ и рентген'!J204</f>
        <v>434.66999999999996</v>
      </c>
      <c r="D257" s="69"/>
      <c r="E257" s="48"/>
    </row>
    <row r="258" spans="1:5">
      <c r="A258" s="111" t="s">
        <v>351</v>
      </c>
      <c r="B258" s="111" t="s">
        <v>668</v>
      </c>
      <c r="C258" s="146">
        <f>'УЗИ и рентген'!J205</f>
        <v>418.87799999999993</v>
      </c>
      <c r="D258" s="69"/>
      <c r="E258" s="48"/>
    </row>
    <row r="259" spans="1:5">
      <c r="A259" s="111" t="s">
        <v>352</v>
      </c>
      <c r="B259" s="111" t="s">
        <v>668</v>
      </c>
      <c r="C259" s="146">
        <f>'УЗИ и рентген'!J206</f>
        <v>258.36599999999999</v>
      </c>
      <c r="D259" s="69"/>
      <c r="E259" s="48"/>
    </row>
    <row r="260" spans="1:5">
      <c r="A260" s="111" t="s">
        <v>353</v>
      </c>
      <c r="B260" s="111" t="s">
        <v>668</v>
      </c>
      <c r="C260" s="146">
        <f>'УЗИ и рентген'!J207</f>
        <v>242.57400000000001</v>
      </c>
      <c r="D260" s="69"/>
      <c r="E260" s="48"/>
    </row>
    <row r="261" spans="1:5">
      <c r="A261" s="111" t="s">
        <v>354</v>
      </c>
      <c r="B261" s="111"/>
      <c r="C261" s="146"/>
      <c r="D261" s="69"/>
      <c r="E261" s="48"/>
    </row>
    <row r="262" spans="1:5">
      <c r="A262" s="111" t="s">
        <v>355</v>
      </c>
      <c r="B262" s="111" t="s">
        <v>668</v>
      </c>
      <c r="C262" s="146">
        <f>'УЗИ и рентген'!J209</f>
        <v>238.8362051725984</v>
      </c>
      <c r="D262" s="69"/>
      <c r="E262" s="48"/>
    </row>
    <row r="263" spans="1:5">
      <c r="A263" s="111" t="s">
        <v>356</v>
      </c>
      <c r="B263" s="111" t="s">
        <v>668</v>
      </c>
      <c r="C263" s="146">
        <f>'УЗИ и рентген'!J210</f>
        <v>187.66697585385828</v>
      </c>
      <c r="D263" s="69"/>
      <c r="E263" s="48"/>
    </row>
    <row r="264" spans="1:5">
      <c r="A264" s="111" t="s">
        <v>357</v>
      </c>
      <c r="B264" s="111"/>
      <c r="C264" s="146"/>
      <c r="D264" s="69"/>
      <c r="E264" s="48"/>
    </row>
    <row r="265" spans="1:5">
      <c r="A265" s="111" t="s">
        <v>358</v>
      </c>
      <c r="B265" s="111" t="s">
        <v>668</v>
      </c>
      <c r="C265" s="146">
        <f>'УЗИ и рентген'!J212</f>
        <v>340.12200000000007</v>
      </c>
      <c r="D265" s="69"/>
      <c r="E265" s="48"/>
    </row>
    <row r="266" spans="1:5">
      <c r="A266" s="111" t="s">
        <v>359</v>
      </c>
      <c r="B266" s="111" t="s">
        <v>668</v>
      </c>
      <c r="C266" s="146">
        <f>'УЗИ и рентген'!J213</f>
        <v>284.64600000000002</v>
      </c>
      <c r="D266" s="69"/>
      <c r="E266" s="48"/>
    </row>
    <row r="267" spans="1:5">
      <c r="A267" s="111" t="s">
        <v>360</v>
      </c>
      <c r="B267" s="111"/>
      <c r="C267" s="146"/>
      <c r="D267" s="69"/>
      <c r="E267" s="48"/>
    </row>
    <row r="268" spans="1:5">
      <c r="A268" s="111" t="s">
        <v>361</v>
      </c>
      <c r="B268" s="111" t="s">
        <v>668</v>
      </c>
      <c r="C268" s="146">
        <f>'УЗИ и рентген'!J215</f>
        <v>284.64600000000002</v>
      </c>
      <c r="D268" s="69"/>
      <c r="E268" s="48"/>
    </row>
    <row r="269" spans="1:5">
      <c r="A269" s="111" t="s">
        <v>362</v>
      </c>
      <c r="B269" s="111"/>
      <c r="C269" s="146"/>
      <c r="D269" s="69"/>
      <c r="E269" s="48"/>
    </row>
    <row r="270" spans="1:5">
      <c r="A270" s="111" t="s">
        <v>363</v>
      </c>
      <c r="B270" s="111" t="s">
        <v>668</v>
      </c>
      <c r="C270" s="146">
        <f>'УЗИ и рентген'!J217</f>
        <v>242.58122931874013</v>
      </c>
      <c r="D270" s="69"/>
      <c r="E270" s="48"/>
    </row>
    <row r="271" spans="1:5">
      <c r="A271" s="111" t="s">
        <v>364</v>
      </c>
      <c r="B271" s="111" t="s">
        <v>668</v>
      </c>
      <c r="C271" s="146">
        <f>'УЗИ и рентген'!J218</f>
        <v>140.05200000000002</v>
      </c>
      <c r="D271" s="69"/>
      <c r="E271" s="48"/>
    </row>
    <row r="272" spans="1:5">
      <c r="A272" s="111" t="s">
        <v>365</v>
      </c>
      <c r="B272" s="111"/>
      <c r="C272" s="146"/>
      <c r="D272" s="69"/>
      <c r="E272" s="48"/>
    </row>
    <row r="273" spans="1:5">
      <c r="A273" s="111" t="s">
        <v>366</v>
      </c>
      <c r="B273" s="111" t="s">
        <v>668</v>
      </c>
      <c r="C273" s="146">
        <f>'УЗИ и рентген'!J220</f>
        <v>185.214</v>
      </c>
      <c r="D273" s="69"/>
      <c r="E273" s="48"/>
    </row>
    <row r="274" spans="1:5">
      <c r="A274" s="111" t="s">
        <v>367</v>
      </c>
      <c r="B274" s="111"/>
      <c r="C274" s="146"/>
      <c r="D274" s="69"/>
      <c r="E274" s="48"/>
    </row>
    <row r="275" spans="1:5">
      <c r="A275" s="111" t="s">
        <v>368</v>
      </c>
      <c r="B275" s="111" t="s">
        <v>668</v>
      </c>
      <c r="C275" s="146">
        <f>'УЗИ и рентген'!J222</f>
        <v>137.85497585385826</v>
      </c>
      <c r="D275" s="69"/>
      <c r="E275" s="48"/>
    </row>
    <row r="276" spans="1:5">
      <c r="A276" s="111" t="s">
        <v>369</v>
      </c>
      <c r="B276" s="111" t="s">
        <v>668</v>
      </c>
      <c r="C276" s="146">
        <f>'УЗИ и рентген'!J223</f>
        <v>130.72697585385828</v>
      </c>
      <c r="D276" s="69"/>
      <c r="E276" s="48"/>
    </row>
    <row r="277" spans="1:5">
      <c r="A277" s="111" t="s">
        <v>370</v>
      </c>
      <c r="B277" s="111" t="s">
        <v>668</v>
      </c>
      <c r="C277" s="146">
        <f>'УЗИ и рентген'!J224</f>
        <v>130.72697585385828</v>
      </c>
      <c r="D277" s="69"/>
      <c r="E277" s="48"/>
    </row>
    <row r="278" spans="1:5">
      <c r="A278" s="111" t="s">
        <v>371</v>
      </c>
      <c r="B278" s="111" t="s">
        <v>668</v>
      </c>
      <c r="C278" s="146">
        <f>'УЗИ и рентген'!J225</f>
        <v>250.64399999999998</v>
      </c>
      <c r="D278" s="69"/>
      <c r="E278" s="48"/>
    </row>
    <row r="279" spans="1:5">
      <c r="A279" s="111" t="s">
        <v>372</v>
      </c>
      <c r="B279" s="111" t="s">
        <v>668</v>
      </c>
      <c r="C279" s="146">
        <f>'УЗИ и рентген'!J226</f>
        <v>137.85497585385826</v>
      </c>
      <c r="D279" s="69"/>
      <c r="E279" s="48"/>
    </row>
    <row r="280" spans="1:5">
      <c r="A280" s="111" t="s">
        <v>373</v>
      </c>
      <c r="B280" s="111" t="s">
        <v>668</v>
      </c>
      <c r="C280" s="146">
        <f>'УЗИ и рентген'!J227</f>
        <v>238.8362051725984</v>
      </c>
      <c r="D280" s="69"/>
      <c r="E280" s="48"/>
    </row>
    <row r="281" spans="1:5">
      <c r="A281" s="111" t="s">
        <v>374</v>
      </c>
      <c r="B281" s="111" t="s">
        <v>668</v>
      </c>
      <c r="C281" s="146">
        <f>'УЗИ и рентген'!J228</f>
        <v>134.72297585385826</v>
      </c>
      <c r="D281" s="69"/>
      <c r="E281" s="48"/>
    </row>
    <row r="282" spans="1:5">
      <c r="A282" s="111" t="s">
        <v>375</v>
      </c>
      <c r="B282" s="111" t="s">
        <v>668</v>
      </c>
      <c r="C282" s="146">
        <f>'УЗИ и рентген'!J229</f>
        <v>141.85097585385827</v>
      </c>
      <c r="D282" s="69"/>
      <c r="E282" s="48"/>
    </row>
    <row r="283" spans="1:5">
      <c r="A283" s="111" t="s">
        <v>376</v>
      </c>
      <c r="B283" s="111"/>
      <c r="C283" s="146"/>
      <c r="D283" s="69"/>
      <c r="E283" s="48"/>
    </row>
    <row r="284" spans="1:5">
      <c r="A284" s="111" t="s">
        <v>377</v>
      </c>
      <c r="B284" s="111" t="s">
        <v>668</v>
      </c>
      <c r="C284" s="146">
        <f>'УЗИ и рентген'!J231</f>
        <v>281.81897585385826</v>
      </c>
      <c r="D284" s="69"/>
      <c r="E284" s="48"/>
    </row>
    <row r="285" spans="1:5">
      <c r="A285" s="111" t="s">
        <v>378</v>
      </c>
      <c r="B285" s="111"/>
      <c r="C285" s="146"/>
      <c r="D285" s="69"/>
      <c r="E285" s="48"/>
    </row>
    <row r="286" spans="1:5">
      <c r="A286" s="111" t="s">
        <v>379</v>
      </c>
      <c r="B286" s="111" t="s">
        <v>668</v>
      </c>
      <c r="C286" s="146">
        <f>'УЗИ и рентген'!J233</f>
        <v>147.17897585385828</v>
      </c>
      <c r="D286" s="69"/>
      <c r="E286" s="48"/>
    </row>
    <row r="287" spans="1:5">
      <c r="A287" s="111" t="s">
        <v>380</v>
      </c>
      <c r="B287" s="111" t="s">
        <v>668</v>
      </c>
      <c r="C287" s="146">
        <f>'УЗИ и рентген'!J234</f>
        <v>145.59497585385827</v>
      </c>
      <c r="D287" s="69"/>
      <c r="E287" s="48"/>
    </row>
    <row r="288" spans="1:5" ht="12.75" customHeight="1">
      <c r="A288" s="111" t="s">
        <v>381</v>
      </c>
      <c r="B288" s="111"/>
      <c r="C288" s="146"/>
      <c r="D288" s="69"/>
      <c r="E288" s="48"/>
    </row>
    <row r="289" spans="1:5">
      <c r="A289" s="111" t="s">
        <v>382</v>
      </c>
      <c r="B289" s="111" t="s">
        <v>668</v>
      </c>
      <c r="C289" s="146">
        <f>'УЗИ и рентген'!J236</f>
        <v>150.92297585385828</v>
      </c>
      <c r="D289" s="69"/>
      <c r="E289" s="48"/>
    </row>
    <row r="290" spans="1:5">
      <c r="A290" s="111" t="s">
        <v>383</v>
      </c>
      <c r="B290" s="111"/>
      <c r="C290" s="146"/>
      <c r="D290" s="69"/>
      <c r="E290" s="48"/>
    </row>
    <row r="291" spans="1:5">
      <c r="A291" s="111" t="s">
        <v>738</v>
      </c>
      <c r="B291" s="111" t="s">
        <v>668</v>
      </c>
      <c r="C291" s="146">
        <f>расчеты!K320</f>
        <v>521</v>
      </c>
      <c r="D291" s="69"/>
      <c r="E291" s="48"/>
    </row>
    <row r="292" spans="1:5">
      <c r="A292" s="111" t="s">
        <v>221</v>
      </c>
      <c r="B292" s="111" t="s">
        <v>668</v>
      </c>
      <c r="C292" s="146">
        <v>305</v>
      </c>
      <c r="D292" s="69"/>
      <c r="E292" s="48"/>
    </row>
    <row r="293" spans="1:5" ht="27">
      <c r="A293" s="111" t="s">
        <v>1071</v>
      </c>
      <c r="B293" s="111"/>
      <c r="C293" s="146">
        <v>400</v>
      </c>
      <c r="D293" s="69"/>
      <c r="E293" s="48"/>
    </row>
    <row r="294" spans="1:5" ht="16.5">
      <c r="A294" s="153" t="s">
        <v>670</v>
      </c>
      <c r="B294" s="154"/>
      <c r="C294" s="155"/>
      <c r="D294" s="143"/>
      <c r="E294" s="48"/>
    </row>
    <row r="295" spans="1:5">
      <c r="A295" s="151" t="s">
        <v>97</v>
      </c>
      <c r="B295" s="151" t="s">
        <v>668</v>
      </c>
      <c r="C295" s="144">
        <f>лаборатория!L32</f>
        <v>78.782431925196846</v>
      </c>
      <c r="D295" s="69"/>
      <c r="E295" s="48"/>
    </row>
    <row r="296" spans="1:5">
      <c r="A296" s="145" t="s">
        <v>103</v>
      </c>
      <c r="B296" s="145" t="s">
        <v>668</v>
      </c>
      <c r="C296" s="146">
        <f>лаборатория!L38</f>
        <v>99.265596940069969</v>
      </c>
      <c r="D296" s="69"/>
      <c r="E296" s="48"/>
    </row>
    <row r="297" spans="1:5">
      <c r="A297" s="111" t="s">
        <v>98</v>
      </c>
      <c r="B297" s="145" t="s">
        <v>668</v>
      </c>
      <c r="C297" s="146">
        <f>лаборатория!L33</f>
        <v>178.93007449212598</v>
      </c>
      <c r="D297" s="69"/>
      <c r="E297" s="48"/>
    </row>
    <row r="298" spans="1:5">
      <c r="A298" s="111" t="s">
        <v>99</v>
      </c>
      <c r="B298" s="145"/>
      <c r="C298" s="146"/>
      <c r="D298" s="69"/>
      <c r="E298" s="48"/>
    </row>
    <row r="299" spans="1:5">
      <c r="A299" s="145" t="s">
        <v>101</v>
      </c>
      <c r="B299" s="145" t="s">
        <v>668</v>
      </c>
      <c r="C299" s="146">
        <f>лаборатория!L36</f>
        <v>121.59130507086614</v>
      </c>
      <c r="D299" s="69"/>
      <c r="E299" s="48"/>
    </row>
    <row r="300" spans="1:5">
      <c r="A300" s="145" t="s">
        <v>102</v>
      </c>
      <c r="B300" s="145"/>
      <c r="C300" s="146"/>
      <c r="D300" s="69"/>
      <c r="E300" s="48"/>
    </row>
    <row r="301" spans="1:5">
      <c r="A301" s="145" t="s">
        <v>100</v>
      </c>
      <c r="B301" s="145" t="s">
        <v>668</v>
      </c>
      <c r="C301" s="146">
        <f>лаборатория!L35</f>
        <v>253.89218140419945</v>
      </c>
      <c r="D301" s="69"/>
      <c r="E301" s="48"/>
    </row>
    <row r="302" spans="1:5">
      <c r="A302" s="145" t="s">
        <v>105</v>
      </c>
      <c r="B302" s="145" t="s">
        <v>668</v>
      </c>
      <c r="C302" s="146">
        <f>лаборатория!L40</f>
        <v>35.257362519685039</v>
      </c>
      <c r="D302" s="69"/>
      <c r="E302" s="48"/>
    </row>
    <row r="303" spans="1:5">
      <c r="A303" s="145" t="s">
        <v>107</v>
      </c>
      <c r="B303" s="145"/>
      <c r="C303" s="146"/>
      <c r="D303" s="69"/>
      <c r="E303" s="48"/>
    </row>
    <row r="304" spans="1:5">
      <c r="A304" s="145" t="s">
        <v>108</v>
      </c>
      <c r="B304" s="145" t="s">
        <v>668</v>
      </c>
      <c r="C304" s="146">
        <f>лаборатория!L42</f>
        <v>50.137362519685041</v>
      </c>
      <c r="D304" s="69"/>
      <c r="E304" s="48"/>
    </row>
    <row r="305" spans="1:5">
      <c r="A305" s="145" t="s">
        <v>110</v>
      </c>
      <c r="B305" s="145"/>
      <c r="C305" s="146"/>
      <c r="D305" s="69"/>
      <c r="E305" s="48"/>
    </row>
    <row r="306" spans="1:5">
      <c r="A306" s="145" t="s">
        <v>111</v>
      </c>
      <c r="B306" s="145" t="s">
        <v>668</v>
      </c>
      <c r="C306" s="146">
        <f>лаборатория!L44</f>
        <v>70.546695044619412</v>
      </c>
      <c r="D306" s="69"/>
      <c r="E306" s="48"/>
    </row>
    <row r="307" spans="1:5">
      <c r="A307" s="145" t="s">
        <v>113</v>
      </c>
      <c r="B307" s="145"/>
      <c r="C307" s="146"/>
      <c r="D307" s="69"/>
      <c r="E307" s="48"/>
    </row>
    <row r="308" spans="1:5">
      <c r="A308" s="145" t="s">
        <v>114</v>
      </c>
      <c r="B308" s="145" t="s">
        <v>668</v>
      </c>
      <c r="C308" s="146"/>
      <c r="D308" s="69"/>
      <c r="E308" s="48"/>
    </row>
    <row r="309" spans="1:5">
      <c r="A309" s="145" t="s">
        <v>115</v>
      </c>
      <c r="B309" s="145"/>
      <c r="C309" s="146">
        <f>лаборатория!L46</f>
        <v>45.036684402887133</v>
      </c>
      <c r="D309" s="69"/>
      <c r="E309" s="48"/>
    </row>
    <row r="310" spans="1:5">
      <c r="A310" s="145" t="s">
        <v>116</v>
      </c>
      <c r="B310" s="145" t="s">
        <v>668</v>
      </c>
      <c r="C310" s="146">
        <f>лаборатория!L48</f>
        <v>43.696703149606293</v>
      </c>
      <c r="D310" s="69"/>
      <c r="E310" s="48"/>
    </row>
    <row r="311" spans="1:5">
      <c r="A311" s="145" t="s">
        <v>117</v>
      </c>
      <c r="B311" s="145"/>
      <c r="C311" s="146"/>
      <c r="D311" s="69"/>
      <c r="E311" s="48"/>
    </row>
    <row r="312" spans="1:5">
      <c r="A312" s="145" t="s">
        <v>118</v>
      </c>
      <c r="B312" s="145" t="s">
        <v>668</v>
      </c>
      <c r="C312" s="146">
        <f>лаборатория!L48</f>
        <v>43.696703149606293</v>
      </c>
      <c r="D312" s="69"/>
      <c r="E312" s="48"/>
    </row>
    <row r="313" spans="1:5">
      <c r="A313" s="145" t="s">
        <v>119</v>
      </c>
      <c r="B313" s="145"/>
      <c r="C313" s="146"/>
      <c r="D313" s="69"/>
      <c r="E313" s="48"/>
    </row>
    <row r="314" spans="1:5">
      <c r="A314" s="145" t="s">
        <v>120</v>
      </c>
      <c r="B314" s="145" t="s">
        <v>668</v>
      </c>
      <c r="C314" s="146">
        <f>лаборатория!L52</f>
        <v>93.536705686351695</v>
      </c>
      <c r="D314" s="69"/>
      <c r="E314" s="48"/>
    </row>
    <row r="315" spans="1:5">
      <c r="A315" s="145" t="s">
        <v>121</v>
      </c>
      <c r="B315" s="145"/>
      <c r="C315" s="146"/>
      <c r="D315" s="69"/>
      <c r="E315" s="48"/>
    </row>
    <row r="316" spans="1:5">
      <c r="A316" s="145" t="s">
        <v>122</v>
      </c>
      <c r="B316" s="145" t="s">
        <v>668</v>
      </c>
      <c r="C316" s="146">
        <f>лаборатория!L54</f>
        <v>67.514725039370077</v>
      </c>
      <c r="D316" s="69"/>
      <c r="E316" s="48"/>
    </row>
    <row r="317" spans="1:5">
      <c r="A317" s="145" t="s">
        <v>123</v>
      </c>
      <c r="B317" s="145"/>
      <c r="C317" s="146"/>
      <c r="D317" s="69"/>
      <c r="E317" s="48"/>
    </row>
    <row r="318" spans="1:5">
      <c r="A318" s="145" t="s">
        <v>124</v>
      </c>
      <c r="B318" s="145" t="s">
        <v>668</v>
      </c>
      <c r="C318" s="146">
        <f>лаборатория!L56</f>
        <v>47.536703149606296</v>
      </c>
      <c r="D318" s="69"/>
      <c r="E318" s="48"/>
    </row>
    <row r="319" spans="1:5">
      <c r="A319" s="145" t="s">
        <v>126</v>
      </c>
      <c r="B319" s="145"/>
      <c r="C319" s="146"/>
      <c r="D319" s="69"/>
      <c r="E319" s="48"/>
    </row>
    <row r="320" spans="1:5">
      <c r="A320" s="145" t="s">
        <v>127</v>
      </c>
      <c r="B320" s="145" t="s">
        <v>668</v>
      </c>
      <c r="C320" s="146">
        <f>лаборатория!L58</f>
        <v>47.536703149606296</v>
      </c>
      <c r="D320" s="69"/>
      <c r="E320" s="48"/>
    </row>
    <row r="321" spans="1:5">
      <c r="A321" s="145" t="s">
        <v>128</v>
      </c>
      <c r="B321" s="145"/>
      <c r="C321" s="146"/>
      <c r="D321" s="69"/>
      <c r="E321" s="48"/>
    </row>
    <row r="322" spans="1:5">
      <c r="A322" s="145" t="s">
        <v>129</v>
      </c>
      <c r="B322" s="145" t="s">
        <v>668</v>
      </c>
      <c r="C322" s="146">
        <f>лаборатория!L60</f>
        <v>22.002000000000002</v>
      </c>
      <c r="D322" s="69"/>
      <c r="E322" s="48"/>
    </row>
    <row r="323" spans="1:5">
      <c r="A323" s="145" t="s">
        <v>131</v>
      </c>
      <c r="B323" s="145"/>
      <c r="C323" s="146"/>
      <c r="D323" s="69"/>
      <c r="E323" s="48"/>
    </row>
    <row r="324" spans="1:5">
      <c r="A324" s="145" t="s">
        <v>132</v>
      </c>
      <c r="B324" s="145" t="s">
        <v>668</v>
      </c>
      <c r="C324" s="146">
        <f>лаборатория!L62</f>
        <v>52.556043779527556</v>
      </c>
      <c r="D324" s="69"/>
      <c r="E324" s="48"/>
    </row>
    <row r="325" spans="1:5">
      <c r="A325" s="145" t="s">
        <v>134</v>
      </c>
      <c r="B325" s="145"/>
      <c r="C325" s="146"/>
      <c r="D325" s="69"/>
      <c r="E325" s="48"/>
    </row>
    <row r="326" spans="1:5">
      <c r="A326" s="145" t="s">
        <v>135</v>
      </c>
      <c r="B326" s="145" t="s">
        <v>668</v>
      </c>
      <c r="C326" s="146">
        <f>лаборатория!L64</f>
        <v>78.09003192519684</v>
      </c>
      <c r="D326" s="69"/>
      <c r="E326" s="48"/>
    </row>
    <row r="327" spans="1:5">
      <c r="A327" s="145" t="s">
        <v>137</v>
      </c>
      <c r="B327" s="145"/>
      <c r="C327" s="146"/>
      <c r="D327" s="69"/>
      <c r="E327" s="48"/>
    </row>
    <row r="328" spans="1:5">
      <c r="A328" s="145" t="s">
        <v>138</v>
      </c>
      <c r="B328" s="145" t="s">
        <v>668</v>
      </c>
      <c r="C328" s="146">
        <f>лаборатория!L66</f>
        <v>96.252746929133849</v>
      </c>
      <c r="D328" s="69"/>
      <c r="E328" s="48"/>
    </row>
    <row r="329" spans="1:5">
      <c r="A329" s="145" t="s">
        <v>139</v>
      </c>
      <c r="B329" s="145"/>
      <c r="C329" s="146"/>
      <c r="D329" s="69"/>
      <c r="E329" s="48"/>
    </row>
    <row r="330" spans="1:5">
      <c r="A330" s="145" t="s">
        <v>140</v>
      </c>
      <c r="B330" s="145" t="s">
        <v>668</v>
      </c>
      <c r="C330" s="146">
        <f>лаборатория!L68</f>
        <v>76.06269879396325</v>
      </c>
      <c r="D330" s="69"/>
      <c r="E330" s="48"/>
    </row>
    <row r="331" spans="1:5">
      <c r="A331" s="145" t="s">
        <v>141</v>
      </c>
      <c r="B331" s="145"/>
      <c r="C331" s="146"/>
      <c r="D331" s="69"/>
      <c r="E331" s="48"/>
    </row>
    <row r="332" spans="1:5">
      <c r="A332" s="145" t="s">
        <v>142</v>
      </c>
      <c r="B332" s="145" t="s">
        <v>668</v>
      </c>
      <c r="C332" s="146">
        <f>лаборатория!L70</f>
        <v>69.046695044619412</v>
      </c>
      <c r="D332" s="69"/>
      <c r="E332" s="48"/>
    </row>
    <row r="333" spans="1:5">
      <c r="A333" s="145" t="s">
        <v>143</v>
      </c>
      <c r="B333" s="145"/>
      <c r="C333" s="146"/>
      <c r="D333" s="69"/>
      <c r="E333" s="48"/>
    </row>
    <row r="334" spans="1:5">
      <c r="A334" s="145" t="s">
        <v>144</v>
      </c>
      <c r="B334" s="145" t="s">
        <v>668</v>
      </c>
      <c r="C334" s="146">
        <f>лаборатория!L74</f>
        <v>72.0167031496063</v>
      </c>
      <c r="D334" s="69"/>
      <c r="E334" s="48"/>
    </row>
    <row r="335" spans="1:5">
      <c r="A335" s="145" t="s">
        <v>117</v>
      </c>
      <c r="B335" s="145"/>
      <c r="C335" s="146"/>
      <c r="D335" s="69"/>
      <c r="E335" s="48"/>
    </row>
    <row r="336" spans="1:5">
      <c r="A336" s="145" t="s">
        <v>145</v>
      </c>
      <c r="B336" s="145" t="s">
        <v>668</v>
      </c>
      <c r="C336" s="146">
        <f>лаборатория!L76</f>
        <v>252.83399181102365</v>
      </c>
      <c r="D336" s="69"/>
      <c r="E336" s="48"/>
    </row>
    <row r="337" spans="1:5">
      <c r="A337" s="145" t="s">
        <v>671</v>
      </c>
      <c r="B337" s="145"/>
      <c r="C337" s="146"/>
      <c r="D337" s="69"/>
      <c r="E337" s="48"/>
    </row>
    <row r="338" spans="1:5">
      <c r="A338" s="145" t="s">
        <v>147</v>
      </c>
      <c r="B338" s="145" t="s">
        <v>668</v>
      </c>
      <c r="C338" s="146">
        <f>лаборатория!L78</f>
        <v>199.34877824803146</v>
      </c>
      <c r="D338" s="69"/>
      <c r="E338" s="48"/>
    </row>
    <row r="339" spans="1:5">
      <c r="A339" s="145" t="s">
        <v>148</v>
      </c>
      <c r="B339" s="145" t="s">
        <v>668</v>
      </c>
      <c r="C339" s="146">
        <f>лаборатория!L79</f>
        <v>165.84740073097109</v>
      </c>
      <c r="D339" s="69"/>
      <c r="E339" s="48"/>
    </row>
    <row r="340" spans="1:5">
      <c r="A340" s="145" t="s">
        <v>149</v>
      </c>
      <c r="B340" s="145"/>
      <c r="C340" s="146"/>
      <c r="D340" s="69"/>
      <c r="E340" s="48"/>
    </row>
    <row r="341" spans="1:5">
      <c r="A341" s="145" t="s">
        <v>150</v>
      </c>
      <c r="B341" s="145" t="s">
        <v>668</v>
      </c>
      <c r="C341" s="146">
        <f>лаборатория!L81</f>
        <v>51.020021283464558</v>
      </c>
      <c r="D341" s="69"/>
      <c r="E341" s="48"/>
    </row>
    <row r="342" spans="1:5">
      <c r="A342" s="145" t="s">
        <v>151</v>
      </c>
      <c r="B342" s="145" t="s">
        <v>668</v>
      </c>
      <c r="C342" s="146">
        <f>лаборатория!L82</f>
        <v>34.013347522309708</v>
      </c>
      <c r="D342" s="69"/>
      <c r="E342" s="48"/>
    </row>
    <row r="343" spans="1:5">
      <c r="A343" s="145" t="s">
        <v>152</v>
      </c>
      <c r="B343" s="145" t="s">
        <v>668</v>
      </c>
      <c r="C343" s="146">
        <f>лаборатория!L83</f>
        <v>5.7600000000000007</v>
      </c>
      <c r="D343" s="69"/>
      <c r="E343" s="48"/>
    </row>
    <row r="344" spans="1:5">
      <c r="A344" s="145" t="s">
        <v>153</v>
      </c>
      <c r="B344" s="145" t="s">
        <v>668</v>
      </c>
      <c r="C344" s="146">
        <f>лаборатория!L84</f>
        <v>106.03274692913385</v>
      </c>
      <c r="D344" s="69"/>
      <c r="E344" s="48"/>
    </row>
    <row r="345" spans="1:5">
      <c r="A345" s="145" t="s">
        <v>154</v>
      </c>
      <c r="B345" s="145"/>
      <c r="C345" s="146"/>
      <c r="D345" s="69"/>
      <c r="E345" s="48"/>
    </row>
    <row r="346" spans="1:5">
      <c r="A346" s="145" t="s">
        <v>155</v>
      </c>
      <c r="B346" s="145" t="s">
        <v>668</v>
      </c>
      <c r="C346" s="146">
        <f>лаборатория!L86</f>
        <v>106.03274692913385</v>
      </c>
      <c r="D346" s="69"/>
      <c r="E346" s="48"/>
    </row>
    <row r="347" spans="1:5">
      <c r="A347" s="145" t="s">
        <v>156</v>
      </c>
      <c r="B347" s="145" t="s">
        <v>668</v>
      </c>
      <c r="C347" s="146">
        <f>лаборатория!L87</f>
        <v>17.006673761154854</v>
      </c>
      <c r="D347" s="69"/>
      <c r="E347" s="48"/>
    </row>
    <row r="348" spans="1:5">
      <c r="A348" s="145" t="s">
        <v>157</v>
      </c>
      <c r="B348" s="145"/>
      <c r="C348" s="146"/>
      <c r="D348" s="69"/>
      <c r="E348" s="48"/>
    </row>
    <row r="349" spans="1:5">
      <c r="A349" s="145" t="s">
        <v>158</v>
      </c>
      <c r="B349" s="145" t="s">
        <v>668</v>
      </c>
      <c r="C349" s="146">
        <f>лаборатория!L89</f>
        <v>4.8479999999999999</v>
      </c>
      <c r="D349" s="69"/>
      <c r="E349" s="48"/>
    </row>
    <row r="350" spans="1:5">
      <c r="A350" s="145" t="s">
        <v>672</v>
      </c>
      <c r="B350" s="145" t="s">
        <v>668</v>
      </c>
      <c r="C350" s="146">
        <f>лаборатория!L90</f>
        <v>64.696703149606293</v>
      </c>
      <c r="D350" s="69"/>
      <c r="E350" s="48"/>
    </row>
    <row r="351" spans="1:5" ht="11.25" customHeight="1">
      <c r="A351" s="126"/>
      <c r="B351" s="126"/>
      <c r="C351" s="156"/>
      <c r="D351" s="147"/>
      <c r="E351" s="48"/>
    </row>
    <row r="352" spans="1:5" ht="16.5">
      <c r="A352" s="140" t="s">
        <v>673</v>
      </c>
      <c r="B352" s="126"/>
      <c r="C352" s="156"/>
      <c r="D352" s="147"/>
      <c r="E352" s="48"/>
    </row>
    <row r="353" spans="1:5" ht="16.5">
      <c r="A353" s="157" t="s">
        <v>674</v>
      </c>
      <c r="B353" s="143"/>
      <c r="C353" s="155"/>
      <c r="D353" s="158"/>
      <c r="E353" s="48"/>
    </row>
    <row r="354" spans="1:5" ht="15.75">
      <c r="A354" s="145" t="s">
        <v>559</v>
      </c>
      <c r="B354" s="159" t="s">
        <v>737</v>
      </c>
      <c r="C354" s="160">
        <f>эндоскопия!L31</f>
        <v>843.07710847614635</v>
      </c>
      <c r="D354" s="71"/>
      <c r="E354" s="48"/>
    </row>
    <row r="355" spans="1:5" ht="15.75">
      <c r="A355" s="145" t="s">
        <v>560</v>
      </c>
      <c r="B355" s="159" t="s">
        <v>737</v>
      </c>
      <c r="C355" s="160">
        <f>эндоскопия!L33</f>
        <v>562.05140565076431</v>
      </c>
      <c r="D355" s="71"/>
      <c r="E355" s="48"/>
    </row>
    <row r="356" spans="1:5" ht="17.25" customHeight="1">
      <c r="A356" s="145" t="s">
        <v>561</v>
      </c>
      <c r="B356" s="159" t="s">
        <v>587</v>
      </c>
      <c r="C356" s="160">
        <f>эндоскопия!L34</f>
        <v>262.29065597035662</v>
      </c>
      <c r="D356" s="71"/>
      <c r="E356" s="48"/>
    </row>
    <row r="357" spans="1:5" ht="15.75">
      <c r="A357" s="145" t="s">
        <v>562</v>
      </c>
      <c r="B357" s="159"/>
      <c r="C357" s="160"/>
      <c r="D357" s="71"/>
      <c r="E357" s="48"/>
    </row>
    <row r="358" spans="1:5" ht="17.25" customHeight="1">
      <c r="A358" s="145" t="s">
        <v>563</v>
      </c>
      <c r="B358" s="159" t="s">
        <v>587</v>
      </c>
      <c r="C358" s="160">
        <f>эндоскопия!L36</f>
        <v>206.08551540528023</v>
      </c>
      <c r="D358" s="71"/>
      <c r="E358" s="48"/>
    </row>
    <row r="359" spans="1:5" ht="15.75">
      <c r="A359" s="145" t="s">
        <v>564</v>
      </c>
      <c r="B359" s="159"/>
      <c r="C359" s="160"/>
      <c r="D359" s="71"/>
      <c r="E359" s="48"/>
    </row>
    <row r="360" spans="1:5" ht="7.5" customHeight="1">
      <c r="A360" s="161"/>
      <c r="B360" s="161"/>
      <c r="C360" s="162"/>
      <c r="D360" s="163"/>
      <c r="E360" s="48"/>
    </row>
    <row r="361" spans="1:5" ht="16.5">
      <c r="A361" s="323" t="s">
        <v>1057</v>
      </c>
      <c r="B361" s="126"/>
      <c r="C361" s="156"/>
      <c r="D361" s="147"/>
      <c r="E361" s="48"/>
    </row>
    <row r="362" spans="1:5" ht="6.75" customHeight="1">
      <c r="A362" s="157"/>
      <c r="B362" s="143"/>
      <c r="C362" s="155"/>
      <c r="D362" s="158"/>
      <c r="E362" s="48"/>
    </row>
    <row r="363" spans="1:5">
      <c r="A363" s="145" t="s">
        <v>676</v>
      </c>
      <c r="B363" s="145" t="s">
        <v>668</v>
      </c>
      <c r="C363" s="146">
        <f>'УЗИ и рентген'!K31</f>
        <v>140.26735780762704</v>
      </c>
      <c r="D363" s="69"/>
      <c r="E363" s="48"/>
    </row>
    <row r="364" spans="1:5">
      <c r="A364" s="145" t="s">
        <v>677</v>
      </c>
      <c r="B364" s="145" t="s">
        <v>668</v>
      </c>
      <c r="C364" s="146">
        <f>'УЗИ и рентген'!K32</f>
        <v>782.17728872481121</v>
      </c>
      <c r="D364" s="69"/>
      <c r="E364" s="48"/>
    </row>
    <row r="365" spans="1:5">
      <c r="A365" s="145" t="s">
        <v>678</v>
      </c>
      <c r="B365" s="145"/>
      <c r="C365" s="146"/>
      <c r="D365" s="69"/>
      <c r="E365" s="48"/>
    </row>
    <row r="366" spans="1:5">
      <c r="A366" s="145" t="s">
        <v>679</v>
      </c>
      <c r="B366" s="145" t="s">
        <v>668</v>
      </c>
      <c r="C366" s="146">
        <f>'УЗИ и рентген'!K34</f>
        <v>260.72576290827044</v>
      </c>
      <c r="D366" s="69"/>
      <c r="E366" s="48"/>
    </row>
    <row r="367" spans="1:5">
      <c r="A367" s="145" t="s">
        <v>680</v>
      </c>
      <c r="B367" s="145"/>
      <c r="C367" s="146"/>
      <c r="D367" s="69"/>
      <c r="E367" s="48"/>
    </row>
    <row r="368" spans="1:5">
      <c r="A368" s="145" t="s">
        <v>681</v>
      </c>
      <c r="B368" s="145" t="s">
        <v>668</v>
      </c>
      <c r="C368" s="146">
        <f>'УЗИ и рентген'!K36</f>
        <v>325.90720363533802</v>
      </c>
      <c r="D368" s="69"/>
      <c r="E368" s="48"/>
    </row>
    <row r="369" spans="1:5">
      <c r="A369" s="145" t="s">
        <v>682</v>
      </c>
      <c r="B369" s="145"/>
      <c r="C369" s="146"/>
      <c r="D369" s="69"/>
      <c r="E369" s="48"/>
    </row>
    <row r="370" spans="1:5">
      <c r="A370" s="145" t="s">
        <v>683</v>
      </c>
      <c r="B370" s="145" t="s">
        <v>668</v>
      </c>
      <c r="C370" s="146">
        <f>'УЗИ и рентген'!K38</f>
        <v>260.72576290827044</v>
      </c>
      <c r="D370" s="69"/>
      <c r="E370" s="48"/>
    </row>
    <row r="371" spans="1:5">
      <c r="A371" s="145" t="s">
        <v>684</v>
      </c>
      <c r="B371" s="145"/>
      <c r="C371" s="146"/>
      <c r="D371" s="69"/>
      <c r="E371" s="48"/>
    </row>
    <row r="372" spans="1:5">
      <c r="A372" s="145" t="s">
        <v>685</v>
      </c>
      <c r="B372" s="145" t="s">
        <v>668</v>
      </c>
      <c r="C372" s="146">
        <f>'УЗИ и рентген'!K40</f>
        <v>195.5443221812028</v>
      </c>
      <c r="D372" s="69"/>
      <c r="E372" s="48"/>
    </row>
    <row r="373" spans="1:5">
      <c r="A373" s="145" t="s">
        <v>686</v>
      </c>
      <c r="B373" s="145"/>
      <c r="C373" s="146"/>
      <c r="D373" s="69"/>
      <c r="E373" s="48"/>
    </row>
    <row r="374" spans="1:5">
      <c r="A374" s="145" t="s">
        <v>687</v>
      </c>
      <c r="B374" s="145" t="s">
        <v>668</v>
      </c>
      <c r="C374" s="146">
        <f>'УЗИ и рентген'!K42</f>
        <v>260.72576290827044</v>
      </c>
      <c r="D374" s="69"/>
      <c r="E374" s="48"/>
    </row>
    <row r="375" spans="1:5">
      <c r="A375" s="145" t="s">
        <v>688</v>
      </c>
      <c r="B375" s="145"/>
      <c r="C375" s="146"/>
      <c r="D375" s="69"/>
      <c r="E375" s="48"/>
    </row>
    <row r="376" spans="1:5">
      <c r="A376" s="145" t="s">
        <v>689</v>
      </c>
      <c r="B376" s="145" t="s">
        <v>668</v>
      </c>
      <c r="C376" s="146">
        <f>'УЗИ и рентген'!K44</f>
        <v>260.72576290827044</v>
      </c>
      <c r="D376" s="69"/>
      <c r="E376" s="48"/>
    </row>
    <row r="377" spans="1:5">
      <c r="A377" s="145" t="s">
        <v>690</v>
      </c>
      <c r="B377" s="145"/>
      <c r="C377" s="146"/>
      <c r="D377" s="69"/>
      <c r="E377" s="48"/>
    </row>
    <row r="378" spans="1:5">
      <c r="A378" s="145" t="s">
        <v>691</v>
      </c>
      <c r="B378" s="145" t="s">
        <v>668</v>
      </c>
      <c r="C378" s="146">
        <f>'УЗИ и рентген'!K46</f>
        <v>260.72576290827044</v>
      </c>
      <c r="D378" s="69"/>
      <c r="E378" s="48"/>
    </row>
    <row r="379" spans="1:5">
      <c r="A379" s="145" t="s">
        <v>692</v>
      </c>
      <c r="B379" s="145"/>
      <c r="C379" s="146"/>
      <c r="D379" s="69"/>
      <c r="E379" s="48"/>
    </row>
    <row r="380" spans="1:5">
      <c r="A380" s="145" t="s">
        <v>693</v>
      </c>
      <c r="B380" s="145" t="s">
        <v>668</v>
      </c>
      <c r="C380" s="146">
        <f>'УЗИ и рентген'!K48</f>
        <v>260.72576290827044</v>
      </c>
      <c r="D380" s="69"/>
      <c r="E380" s="48"/>
    </row>
    <row r="381" spans="1:5">
      <c r="A381" s="145" t="s">
        <v>694</v>
      </c>
      <c r="B381" s="145"/>
      <c r="C381" s="146"/>
      <c r="D381" s="69"/>
      <c r="E381" s="48"/>
    </row>
    <row r="382" spans="1:5">
      <c r="A382" s="145" t="s">
        <v>695</v>
      </c>
      <c r="B382" s="145" t="s">
        <v>668</v>
      </c>
      <c r="C382" s="146">
        <f>'УЗИ и рентген'!K50</f>
        <v>260.72576290827044</v>
      </c>
      <c r="D382" s="69"/>
      <c r="E382" s="48"/>
    </row>
    <row r="383" spans="1:5" ht="13.5" customHeight="1">
      <c r="A383" s="145" t="s">
        <v>696</v>
      </c>
      <c r="B383" s="145"/>
      <c r="C383" s="146"/>
      <c r="D383" s="69"/>
      <c r="E383" s="48"/>
    </row>
    <row r="384" spans="1:5">
      <c r="A384" s="145" t="s">
        <v>697</v>
      </c>
      <c r="B384" s="145" t="s">
        <v>668</v>
      </c>
      <c r="C384" s="146">
        <f>'УЗИ и рентген'!K52</f>
        <v>260.72576290827044</v>
      </c>
      <c r="D384" s="69"/>
      <c r="E384" s="48"/>
    </row>
    <row r="385" spans="1:5" ht="11.25" customHeight="1">
      <c r="A385" s="145" t="s">
        <v>698</v>
      </c>
      <c r="B385" s="145"/>
      <c r="C385" s="146"/>
      <c r="D385" s="69"/>
      <c r="E385" s="48"/>
    </row>
    <row r="386" spans="1:5">
      <c r="A386" s="145" t="s">
        <v>699</v>
      </c>
      <c r="B386" s="145" t="s">
        <v>668</v>
      </c>
      <c r="C386" s="146">
        <f>'УЗИ и рентген'!K54</f>
        <v>260.72576290827044</v>
      </c>
      <c r="D386" s="69"/>
      <c r="E386" s="48"/>
    </row>
    <row r="387" spans="1:5">
      <c r="A387" s="145" t="s">
        <v>700</v>
      </c>
      <c r="B387" s="145"/>
      <c r="C387" s="146"/>
      <c r="D387" s="69"/>
      <c r="E387" s="48"/>
    </row>
    <row r="388" spans="1:5" ht="15.75" customHeight="1">
      <c r="A388" s="145" t="s">
        <v>933</v>
      </c>
      <c r="B388" s="145" t="s">
        <v>668</v>
      </c>
      <c r="C388" s="146">
        <f>'УЗИ и рентген'!K56</f>
        <v>325.90720363533802</v>
      </c>
      <c r="D388" s="69"/>
      <c r="E388" s="48"/>
    </row>
    <row r="389" spans="1:5">
      <c r="A389" s="145" t="s">
        <v>701</v>
      </c>
      <c r="B389" s="145" t="s">
        <v>668</v>
      </c>
      <c r="C389" s="146">
        <f>'УЗИ и рентген'!K57</f>
        <v>260.72576290827044</v>
      </c>
      <c r="D389" s="69"/>
      <c r="E389" s="48"/>
    </row>
    <row r="390" spans="1:5">
      <c r="A390" s="145" t="s">
        <v>702</v>
      </c>
      <c r="B390" s="145"/>
      <c r="C390" s="146"/>
      <c r="D390" s="69"/>
      <c r="E390" s="48"/>
    </row>
    <row r="391" spans="1:5">
      <c r="A391" s="145" t="s">
        <v>263</v>
      </c>
      <c r="B391" s="145" t="s">
        <v>668</v>
      </c>
      <c r="C391" s="146">
        <f>'УЗИ и рентген'!K59</f>
        <v>782.17728872481121</v>
      </c>
      <c r="D391" s="69"/>
      <c r="E391" s="48"/>
    </row>
    <row r="392" spans="1:5">
      <c r="A392" s="145" t="s">
        <v>703</v>
      </c>
      <c r="B392" s="145" t="s">
        <v>668</v>
      </c>
      <c r="C392" s="146">
        <f>'УЗИ и рентген'!K60</f>
        <v>260.72576290827044</v>
      </c>
      <c r="D392" s="69"/>
      <c r="E392" s="48"/>
    </row>
    <row r="393" spans="1:5">
      <c r="A393" s="145" t="s">
        <v>704</v>
      </c>
      <c r="B393" s="145"/>
      <c r="C393" s="146"/>
      <c r="D393" s="69"/>
      <c r="E393" s="48"/>
    </row>
    <row r="394" spans="1:5">
      <c r="A394" s="145" t="s">
        <v>705</v>
      </c>
      <c r="B394" s="145" t="s">
        <v>668</v>
      </c>
      <c r="C394" s="146">
        <f>'УЗИ и рентген'!K62</f>
        <v>260.72576290827044</v>
      </c>
      <c r="D394" s="69"/>
      <c r="E394" s="48"/>
    </row>
    <row r="395" spans="1:5">
      <c r="A395" s="145" t="s">
        <v>706</v>
      </c>
      <c r="B395" s="145"/>
      <c r="C395" s="146"/>
      <c r="D395" s="69"/>
      <c r="E395" s="48"/>
    </row>
    <row r="396" spans="1:5">
      <c r="A396" s="145" t="s">
        <v>707</v>
      </c>
      <c r="B396" s="145" t="s">
        <v>668</v>
      </c>
      <c r="C396" s="146">
        <f>'УЗИ и рентген'!K64</f>
        <v>195.5443221812028</v>
      </c>
      <c r="D396" s="69"/>
      <c r="E396" s="48"/>
    </row>
    <row r="397" spans="1:5">
      <c r="A397" s="145" t="s">
        <v>708</v>
      </c>
      <c r="B397" s="145"/>
      <c r="C397" s="146"/>
      <c r="D397" s="69"/>
      <c r="E397" s="48"/>
    </row>
    <row r="398" spans="1:5">
      <c r="A398" s="145" t="s">
        <v>709</v>
      </c>
      <c r="B398" s="145" t="s">
        <v>668</v>
      </c>
      <c r="C398" s="146">
        <f>'УЗИ и рентген'!K70</f>
        <v>355.41692509309871</v>
      </c>
      <c r="D398" s="69"/>
      <c r="E398" s="48"/>
    </row>
    <row r="399" spans="1:5">
      <c r="A399" s="145" t="s">
        <v>710</v>
      </c>
      <c r="B399" s="145"/>
      <c r="C399" s="146"/>
      <c r="D399" s="69"/>
      <c r="E399" s="48"/>
    </row>
    <row r="400" spans="1:5" ht="17.25" customHeight="1">
      <c r="A400" s="145" t="s">
        <v>711</v>
      </c>
      <c r="B400" s="145" t="s">
        <v>668</v>
      </c>
      <c r="C400" s="146">
        <f>'УЗИ и рентген'!K71</f>
        <v>355.41692509309871</v>
      </c>
      <c r="D400" s="69"/>
      <c r="E400" s="48"/>
    </row>
    <row r="401" spans="1:5">
      <c r="A401" s="145" t="s">
        <v>712</v>
      </c>
      <c r="B401" s="145" t="s">
        <v>668</v>
      </c>
      <c r="C401" s="146"/>
      <c r="D401" s="69"/>
      <c r="E401" s="48"/>
    </row>
    <row r="402" spans="1:5">
      <c r="A402" s="145" t="s">
        <v>713</v>
      </c>
      <c r="B402" s="145" t="s">
        <v>668</v>
      </c>
      <c r="C402" s="146">
        <f>'УЗИ и рентген'!K74</f>
        <v>215.61935881426587</v>
      </c>
      <c r="D402" s="69"/>
      <c r="E402" s="48"/>
    </row>
    <row r="403" spans="1:5">
      <c r="A403" s="145" t="s">
        <v>714</v>
      </c>
      <c r="B403" s="145" t="s">
        <v>668</v>
      </c>
      <c r="C403" s="146"/>
      <c r="D403" s="69"/>
      <c r="E403" s="48"/>
    </row>
    <row r="404" spans="1:5">
      <c r="A404" s="145" t="s">
        <v>934</v>
      </c>
      <c r="B404" s="145" t="s">
        <v>668</v>
      </c>
      <c r="C404" s="146">
        <f>'УЗИ и рентген'!K73</f>
        <v>629.92800000000011</v>
      </c>
      <c r="D404" s="69"/>
      <c r="E404" s="48"/>
    </row>
    <row r="405" spans="1:5" ht="18" customHeight="1">
      <c r="A405" s="111" t="s">
        <v>938</v>
      </c>
      <c r="B405" s="111" t="s">
        <v>668</v>
      </c>
      <c r="C405" s="146">
        <f>'УЗИ и рентген'!K66</f>
        <v>782.17728872481121</v>
      </c>
      <c r="D405" s="69"/>
      <c r="E405" s="48"/>
    </row>
    <row r="406" spans="1:5">
      <c r="A406" s="111" t="s">
        <v>270</v>
      </c>
      <c r="B406" s="111" t="s">
        <v>668</v>
      </c>
      <c r="C406" s="146">
        <f>'УЗИ и рентген'!K67</f>
        <v>782.17728872481121</v>
      </c>
      <c r="D406" s="69"/>
      <c r="E406" s="48"/>
    </row>
    <row r="407" spans="1:5">
      <c r="A407" s="111" t="s">
        <v>271</v>
      </c>
      <c r="B407" s="111"/>
      <c r="C407" s="146"/>
      <c r="D407" s="69"/>
      <c r="E407" s="48"/>
    </row>
    <row r="408" spans="1:5" ht="12.75" customHeight="1">
      <c r="A408" s="111" t="s">
        <v>272</v>
      </c>
      <c r="B408" s="111" t="s">
        <v>668</v>
      </c>
      <c r="C408" s="146">
        <f>'УЗИ и рентген'!K69</f>
        <v>782.17728872481121</v>
      </c>
      <c r="D408" s="69"/>
      <c r="E408" s="48"/>
    </row>
    <row r="409" spans="1:5">
      <c r="A409" s="170"/>
      <c r="B409" s="170"/>
      <c r="C409" s="156"/>
      <c r="D409" s="147"/>
      <c r="E409" s="48"/>
    </row>
    <row r="410" spans="1:5" ht="16.5">
      <c r="A410" s="323" t="s">
        <v>1058</v>
      </c>
      <c r="B410" s="126"/>
      <c r="C410" s="156"/>
      <c r="D410" s="147"/>
      <c r="E410" s="48"/>
    </row>
    <row r="411" spans="1:5" ht="7.5" customHeight="1">
      <c r="A411" s="171"/>
      <c r="B411" s="143"/>
      <c r="C411" s="155"/>
      <c r="D411" s="158"/>
      <c r="E411" s="48"/>
    </row>
    <row r="412" spans="1:5">
      <c r="A412" s="145" t="s">
        <v>716</v>
      </c>
      <c r="B412" s="145" t="s">
        <v>668</v>
      </c>
      <c r="C412" s="146">
        <f>расчеты!K115</f>
        <v>369.87615450155602</v>
      </c>
      <c r="D412" s="69"/>
      <c r="E412" s="48"/>
    </row>
    <row r="413" spans="1:5">
      <c r="A413" s="145" t="s">
        <v>957</v>
      </c>
      <c r="B413" s="145" t="s">
        <v>956</v>
      </c>
      <c r="C413" s="146"/>
      <c r="D413" s="69"/>
      <c r="E413" s="48"/>
    </row>
    <row r="414" spans="1:5">
      <c r="A414" s="145" t="s">
        <v>955</v>
      </c>
      <c r="B414" s="111"/>
      <c r="C414" s="146">
        <f>расчеты!N448</f>
        <v>5409.9956314327537</v>
      </c>
      <c r="D414" s="69"/>
      <c r="E414" s="48"/>
    </row>
    <row r="415" spans="1:5" ht="16.5">
      <c r="A415" s="140" t="s">
        <v>717</v>
      </c>
      <c r="B415" s="126"/>
      <c r="C415" s="156"/>
      <c r="D415" s="147"/>
      <c r="E415" s="48"/>
    </row>
    <row r="416" spans="1:5" ht="16.5">
      <c r="A416" s="157" t="s">
        <v>718</v>
      </c>
      <c r="B416" s="126"/>
      <c r="C416" s="156"/>
      <c r="D416" s="147"/>
      <c r="E416" s="48"/>
    </row>
    <row r="417" spans="1:5">
      <c r="A417" s="164" t="s">
        <v>719</v>
      </c>
      <c r="B417" s="145"/>
      <c r="C417" s="146">
        <f>расчеты!T402</f>
        <v>436.23360000000002</v>
      </c>
      <c r="D417" s="69"/>
      <c r="E417" s="48"/>
    </row>
    <row r="418" spans="1:5">
      <c r="A418" s="126"/>
      <c r="B418" s="126"/>
      <c r="C418" s="156"/>
      <c r="D418" s="147"/>
      <c r="E418" s="48"/>
    </row>
    <row r="419" spans="1:5" ht="15.75">
      <c r="A419" s="165"/>
      <c r="B419" s="355"/>
      <c r="C419" s="156"/>
      <c r="D419" s="147"/>
      <c r="E419" s="48"/>
    </row>
    <row r="420" spans="1:5">
      <c r="A420" s="172" t="s">
        <v>455</v>
      </c>
      <c r="B420" s="443" t="s">
        <v>1061</v>
      </c>
      <c r="C420" s="444"/>
      <c r="D420" s="147"/>
      <c r="E420" s="48"/>
    </row>
    <row r="421" spans="1:5">
      <c r="A421" s="443"/>
      <c r="B421" s="522"/>
      <c r="C421" s="511"/>
      <c r="D421" s="511"/>
      <c r="E421" s="48"/>
    </row>
    <row r="422" spans="1:5">
      <c r="A422" s="367"/>
      <c r="B422" s="368"/>
      <c r="C422" s="369"/>
      <c r="D422" s="147"/>
      <c r="E422" s="48"/>
    </row>
    <row r="423" spans="1:5">
      <c r="A423" s="367"/>
      <c r="B423" s="368"/>
      <c r="C423" s="369"/>
      <c r="D423" s="147"/>
      <c r="E423" s="48"/>
    </row>
    <row r="424" spans="1:5">
      <c r="A424" s="367"/>
      <c r="B424" s="368"/>
      <c r="C424" s="369"/>
      <c r="D424" s="147"/>
      <c r="E424" s="48"/>
    </row>
    <row r="425" spans="1:5">
      <c r="A425" s="367"/>
      <c r="B425" s="368"/>
      <c r="C425" s="369"/>
      <c r="D425" s="147"/>
      <c r="E425" s="48"/>
    </row>
    <row r="426" spans="1:5">
      <c r="A426" s="367"/>
      <c r="B426" s="368"/>
      <c r="C426" s="369"/>
      <c r="D426" s="147"/>
      <c r="E426" s="48"/>
    </row>
    <row r="427" spans="1:5">
      <c r="A427" s="367"/>
      <c r="B427" s="368"/>
      <c r="C427" s="369"/>
      <c r="D427" s="147"/>
      <c r="E427" s="48"/>
    </row>
    <row r="428" spans="1:5">
      <c r="A428" s="367"/>
      <c r="B428" s="368"/>
      <c r="C428" s="369"/>
      <c r="D428" s="147"/>
      <c r="E428" s="48"/>
    </row>
    <row r="429" spans="1:5">
      <c r="A429" s="367"/>
      <c r="B429" s="368"/>
      <c r="C429" s="369"/>
      <c r="D429" s="147"/>
      <c r="E429" s="48"/>
    </row>
    <row r="430" spans="1:5">
      <c r="A430" s="367"/>
      <c r="B430" s="368"/>
      <c r="C430" s="369"/>
      <c r="D430" s="147"/>
      <c r="E430" s="48"/>
    </row>
    <row r="431" spans="1:5">
      <c r="A431" s="367"/>
      <c r="B431" s="368"/>
      <c r="C431" s="369"/>
      <c r="D431" s="147"/>
      <c r="E431" s="48"/>
    </row>
    <row r="432" spans="1:5">
      <c r="A432" s="370"/>
      <c r="B432" s="368"/>
      <c r="C432" s="369"/>
      <c r="D432" s="147"/>
      <c r="E432" s="48"/>
    </row>
    <row r="433" spans="1:5">
      <c r="A433" s="370"/>
      <c r="B433" s="368"/>
      <c r="C433" s="369"/>
      <c r="D433" s="147"/>
      <c r="E433" s="48"/>
    </row>
    <row r="434" spans="1:5">
      <c r="A434" s="370"/>
      <c r="B434" s="368"/>
      <c r="C434" s="369"/>
      <c r="D434" s="147"/>
      <c r="E434" s="48"/>
    </row>
    <row r="435" spans="1:5">
      <c r="A435" s="370"/>
      <c r="B435" s="368"/>
      <c r="C435" s="369"/>
      <c r="D435" s="147"/>
      <c r="E435" s="48"/>
    </row>
    <row r="436" spans="1:5">
      <c r="A436" s="370"/>
      <c r="B436" s="368"/>
      <c r="C436" s="369"/>
      <c r="D436" s="147"/>
      <c r="E436" s="48"/>
    </row>
    <row r="437" spans="1:5">
      <c r="A437" s="370"/>
      <c r="B437" s="368"/>
      <c r="C437" s="371"/>
      <c r="D437" s="147"/>
      <c r="E437" s="48"/>
    </row>
    <row r="438" spans="1:5">
      <c r="A438" s="367"/>
      <c r="B438" s="368"/>
      <c r="C438" s="371"/>
      <c r="D438" s="147"/>
      <c r="E438" s="48"/>
    </row>
    <row r="439" spans="1:5">
      <c r="A439" s="523"/>
      <c r="B439" s="368"/>
      <c r="C439" s="369"/>
      <c r="D439" s="147"/>
      <c r="E439" s="48"/>
    </row>
    <row r="440" spans="1:5">
      <c r="A440" s="523"/>
      <c r="B440" s="368"/>
      <c r="C440" s="371"/>
      <c r="D440" s="147"/>
      <c r="E440" s="48"/>
    </row>
    <row r="441" spans="1:5">
      <c r="A441" s="443"/>
      <c r="B441" s="511"/>
      <c r="C441" s="511"/>
      <c r="D441" s="147"/>
      <c r="E441" s="48"/>
    </row>
    <row r="442" spans="1:5">
      <c r="A442" s="370"/>
      <c r="B442" s="372"/>
      <c r="C442" s="371"/>
      <c r="D442" s="147"/>
      <c r="E442" s="48"/>
    </row>
    <row r="443" spans="1:5">
      <c r="A443" s="370"/>
      <c r="B443" s="372"/>
      <c r="C443" s="371"/>
      <c r="D443" s="147"/>
      <c r="E443" s="48"/>
    </row>
    <row r="444" spans="1:5">
      <c r="A444" s="370"/>
      <c r="B444" s="368"/>
      <c r="C444" s="369"/>
      <c r="D444" s="147"/>
      <c r="E444" s="48"/>
    </row>
    <row r="445" spans="1:5">
      <c r="A445" s="370"/>
      <c r="B445" s="368"/>
      <c r="C445" s="369"/>
      <c r="D445" s="147"/>
      <c r="E445" s="48"/>
    </row>
    <row r="446" spans="1:5">
      <c r="A446" s="370"/>
      <c r="B446" s="368"/>
      <c r="C446" s="369"/>
      <c r="D446" s="147"/>
      <c r="E446" s="48"/>
    </row>
    <row r="447" spans="1:5">
      <c r="A447" s="370"/>
      <c r="B447" s="368"/>
      <c r="C447" s="369"/>
      <c r="D447" s="147"/>
      <c r="E447" s="48"/>
    </row>
    <row r="448" spans="1:5">
      <c r="A448" s="519"/>
      <c r="B448" s="411"/>
      <c r="C448" s="411"/>
      <c r="D448" s="147"/>
      <c r="E448" s="48"/>
    </row>
    <row r="449" spans="1:5">
      <c r="A449" s="411"/>
      <c r="B449" s="411"/>
      <c r="C449" s="411"/>
      <c r="D449" s="147"/>
      <c r="E449" s="48"/>
    </row>
    <row r="450" spans="1:5">
      <c r="A450" s="520"/>
      <c r="B450" s="520"/>
      <c r="C450" s="520"/>
      <c r="D450" s="147"/>
      <c r="E450" s="48"/>
    </row>
    <row r="451" spans="1:5">
      <c r="A451" s="367"/>
      <c r="B451" s="368"/>
      <c r="C451" s="369"/>
      <c r="D451" s="147"/>
      <c r="E451" s="48"/>
    </row>
    <row r="452" spans="1:5">
      <c r="A452" s="370"/>
      <c r="B452" s="368"/>
      <c r="C452" s="369"/>
      <c r="D452" s="147"/>
      <c r="E452" s="48"/>
    </row>
    <row r="453" spans="1:5">
      <c r="A453" s="367"/>
      <c r="B453" s="368"/>
      <c r="C453" s="369"/>
      <c r="D453" s="147"/>
      <c r="E453" s="48"/>
    </row>
    <row r="454" spans="1:5">
      <c r="A454" s="367"/>
      <c r="B454" s="368"/>
      <c r="C454" s="369"/>
      <c r="D454" s="147"/>
      <c r="E454" s="48"/>
    </row>
    <row r="455" spans="1:5">
      <c r="A455" s="367"/>
      <c r="B455" s="368"/>
      <c r="C455" s="369"/>
      <c r="D455" s="147"/>
      <c r="E455" s="48"/>
    </row>
    <row r="456" spans="1:5">
      <c r="A456" s="367"/>
      <c r="B456" s="368"/>
      <c r="C456" s="369"/>
      <c r="D456" s="147"/>
      <c r="E456" s="48"/>
    </row>
    <row r="457" spans="1:5">
      <c r="A457" s="367"/>
      <c r="B457" s="372"/>
      <c r="C457" s="371"/>
      <c r="D457" s="147"/>
      <c r="E457" s="48"/>
    </row>
    <row r="458" spans="1:5">
      <c r="A458" s="367"/>
      <c r="B458" s="372"/>
      <c r="C458" s="371"/>
      <c r="D458" s="147"/>
      <c r="E458" s="48"/>
    </row>
    <row r="459" spans="1:5">
      <c r="A459" s="367"/>
      <c r="B459" s="372"/>
      <c r="C459" s="371"/>
      <c r="D459" s="147"/>
      <c r="E459" s="48"/>
    </row>
    <row r="460" spans="1:5">
      <c r="A460" s="373"/>
      <c r="B460" s="372"/>
      <c r="C460" s="369"/>
      <c r="D460" s="147"/>
      <c r="E460" s="48"/>
    </row>
    <row r="461" spans="1:5">
      <c r="A461" s="374"/>
      <c r="B461" s="368"/>
      <c r="C461" s="369"/>
      <c r="D461" s="147"/>
      <c r="E461" s="48"/>
    </row>
    <row r="462" spans="1:5">
      <c r="A462" s="374"/>
      <c r="B462" s="368"/>
      <c r="C462" s="369"/>
      <c r="D462" s="147"/>
      <c r="E462" s="48"/>
    </row>
    <row r="463" spans="1:5">
      <c r="A463" s="374"/>
      <c r="B463" s="368"/>
      <c r="C463" s="369"/>
      <c r="D463" s="147"/>
      <c r="E463" s="48"/>
    </row>
    <row r="464" spans="1:5">
      <c r="A464" s="374"/>
      <c r="B464" s="368"/>
      <c r="C464" s="369"/>
      <c r="D464" s="147"/>
      <c r="E464" s="48"/>
    </row>
    <row r="465" spans="1:5">
      <c r="A465" s="374"/>
      <c r="B465" s="368"/>
      <c r="C465" s="369"/>
      <c r="D465" s="147"/>
      <c r="E465" s="48"/>
    </row>
    <row r="466" spans="1:5">
      <c r="A466" s="374"/>
      <c r="B466" s="368"/>
      <c r="C466" s="369"/>
      <c r="D466" s="147"/>
      <c r="E466" s="48"/>
    </row>
    <row r="467" spans="1:5">
      <c r="A467" s="374"/>
      <c r="B467" s="368"/>
      <c r="C467" s="369"/>
      <c r="D467" s="147"/>
      <c r="E467" s="48"/>
    </row>
    <row r="468" spans="1:5">
      <c r="A468" s="374"/>
      <c r="B468" s="368"/>
      <c r="C468" s="369"/>
      <c r="D468" s="147"/>
      <c r="E468" s="48"/>
    </row>
    <row r="469" spans="1:5">
      <c r="A469" s="374"/>
      <c r="B469" s="368"/>
      <c r="C469" s="369"/>
      <c r="D469" s="147"/>
      <c r="E469" s="48"/>
    </row>
    <row r="470" spans="1:5">
      <c r="A470" s="374"/>
      <c r="B470" s="368"/>
      <c r="C470" s="369"/>
      <c r="D470" s="147"/>
      <c r="E470" s="48"/>
    </row>
    <row r="471" spans="1:5">
      <c r="A471" s="374"/>
      <c r="B471" s="368"/>
      <c r="C471" s="369"/>
      <c r="D471" s="147"/>
      <c r="E471" s="48"/>
    </row>
    <row r="472" spans="1:5">
      <c r="A472" s="375"/>
      <c r="B472" s="355"/>
      <c r="C472" s="156"/>
      <c r="D472" s="147"/>
      <c r="E472" s="48"/>
    </row>
    <row r="473" spans="1:5">
      <c r="A473" s="367"/>
      <c r="B473" s="368"/>
      <c r="C473" s="369"/>
      <c r="D473" s="147"/>
      <c r="E473" s="48"/>
    </row>
    <row r="474" spans="1:5">
      <c r="A474" s="367"/>
      <c r="B474" s="368"/>
      <c r="C474" s="369"/>
      <c r="D474" s="147"/>
      <c r="E474" s="48"/>
    </row>
    <row r="475" spans="1:5">
      <c r="A475" s="367"/>
      <c r="B475" s="368"/>
      <c r="C475" s="369"/>
      <c r="D475" s="147"/>
      <c r="E475" s="48"/>
    </row>
    <row r="476" spans="1:5">
      <c r="A476" s="367"/>
      <c r="B476" s="368"/>
      <c r="C476" s="369"/>
      <c r="D476" s="147"/>
      <c r="E476" s="48"/>
    </row>
    <row r="477" spans="1:5">
      <c r="A477" s="367"/>
      <c r="B477" s="368"/>
      <c r="C477" s="369"/>
      <c r="D477" s="147"/>
      <c r="E477" s="48"/>
    </row>
    <row r="478" spans="1:5">
      <c r="A478" s="367"/>
      <c r="B478" s="368"/>
      <c r="C478" s="369"/>
      <c r="D478" s="147"/>
      <c r="E478" s="48"/>
    </row>
    <row r="479" spans="1:5">
      <c r="A479" s="367"/>
      <c r="B479" s="368"/>
      <c r="C479" s="369"/>
      <c r="D479" s="147"/>
      <c r="E479" s="48"/>
    </row>
    <row r="480" spans="1:5">
      <c r="A480" s="367"/>
      <c r="B480" s="368"/>
      <c r="C480" s="369"/>
      <c r="D480" s="147"/>
      <c r="E480" s="48"/>
    </row>
    <row r="481" spans="1:5">
      <c r="A481" s="375"/>
      <c r="B481" s="355"/>
      <c r="C481" s="156"/>
      <c r="D481" s="147"/>
      <c r="E481" s="48"/>
    </row>
    <row r="482" spans="1:5">
      <c r="A482" s="367"/>
      <c r="B482" s="368"/>
      <c r="C482" s="369"/>
      <c r="D482" s="147"/>
      <c r="E482" s="48"/>
    </row>
    <row r="483" spans="1:5">
      <c r="A483" s="367"/>
      <c r="B483" s="368"/>
      <c r="C483" s="369"/>
      <c r="D483" s="147"/>
      <c r="E483" s="48"/>
    </row>
    <row r="484" spans="1:5">
      <c r="A484" s="367"/>
      <c r="B484" s="368"/>
      <c r="C484" s="369"/>
      <c r="D484" s="147"/>
      <c r="E484" s="48"/>
    </row>
    <row r="485" spans="1:5">
      <c r="A485" s="367"/>
      <c r="B485" s="368"/>
      <c r="C485" s="369"/>
      <c r="D485" s="147"/>
      <c r="E485" s="48"/>
    </row>
    <row r="486" spans="1:5">
      <c r="A486" s="367"/>
      <c r="B486" s="368"/>
      <c r="C486" s="369"/>
      <c r="D486" s="147"/>
      <c r="E486" s="48"/>
    </row>
    <row r="487" spans="1:5">
      <c r="A487" s="126"/>
      <c r="B487" s="126"/>
      <c r="C487" s="156"/>
      <c r="D487" s="147"/>
      <c r="E487" s="48"/>
    </row>
    <row r="488" spans="1:5">
      <c r="A488" s="126"/>
      <c r="B488" s="126"/>
      <c r="C488" s="156"/>
      <c r="D488" s="147"/>
      <c r="E488" s="48"/>
    </row>
    <row r="489" spans="1:5">
      <c r="D489" s="147"/>
      <c r="E489" s="48"/>
    </row>
    <row r="490" spans="1:5">
      <c r="A490" s="126"/>
      <c r="B490" s="126"/>
      <c r="C490" s="156"/>
      <c r="D490" s="147"/>
      <c r="E490" s="48"/>
    </row>
  </sheetData>
  <mergeCells count="21">
    <mergeCell ref="A441:C441"/>
    <mergeCell ref="A448:C449"/>
    <mergeCell ref="A450:C450"/>
    <mergeCell ref="A26:D26"/>
    <mergeCell ref="A36:D36"/>
    <mergeCell ref="A181:C181"/>
    <mergeCell ref="A421:D421"/>
    <mergeCell ref="A439:A440"/>
    <mergeCell ref="A60:A64"/>
    <mergeCell ref="A65:A69"/>
    <mergeCell ref="B65:B67"/>
    <mergeCell ref="B420:C420"/>
    <mergeCell ref="A11:D11"/>
    <mergeCell ref="A10:D10"/>
    <mergeCell ref="A12:D12"/>
    <mergeCell ref="A17:E17"/>
    <mergeCell ref="C65:C67"/>
    <mergeCell ref="D65:D67"/>
    <mergeCell ref="B60:B64"/>
    <mergeCell ref="C60:C64"/>
    <mergeCell ref="D60:D64"/>
  </mergeCells>
  <pageMargins left="0.7" right="0.7" top="0.75" bottom="0.75" header="0.3" footer="0.3"/>
  <pageSetup paperSize="9" scale="8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49"/>
  <sheetViews>
    <sheetView view="pageBreakPreview" topLeftCell="A220" zoomScaleSheetLayoutView="100" workbookViewId="0">
      <selection activeCell="C199" sqref="C199"/>
    </sheetView>
  </sheetViews>
  <sheetFormatPr defaultRowHeight="15"/>
  <cols>
    <col min="1" max="1" width="100.5703125" customWidth="1"/>
  </cols>
  <sheetData>
    <row r="1" spans="1:7" ht="15.75">
      <c r="A1" s="295"/>
    </row>
    <row r="2" spans="1:7" ht="15.75">
      <c r="A2" s="336" t="s">
        <v>762</v>
      </c>
    </row>
    <row r="3" spans="1:7" ht="15.75">
      <c r="A3" s="333" t="s">
        <v>912</v>
      </c>
    </row>
    <row r="4" spans="1:7" ht="15.75">
      <c r="A4" s="333" t="s">
        <v>913</v>
      </c>
    </row>
    <row r="5" spans="1:7" ht="15.75">
      <c r="A5" s="133" t="s">
        <v>914</v>
      </c>
    </row>
    <row r="6" spans="1:7" ht="15.75">
      <c r="A6" s="196" t="s">
        <v>1067</v>
      </c>
    </row>
    <row r="7" spans="1:7" ht="10.5" customHeight="1">
      <c r="A7" s="133"/>
    </row>
    <row r="8" spans="1:7" ht="15.75">
      <c r="A8" s="333" t="s">
        <v>763</v>
      </c>
    </row>
    <row r="9" spans="1:7" ht="15.75">
      <c r="A9" s="333" t="s">
        <v>1054</v>
      </c>
    </row>
    <row r="10" spans="1:7" ht="8.25" customHeight="1">
      <c r="A10" s="333"/>
      <c r="G10" s="131"/>
    </row>
    <row r="11" spans="1:7" ht="16.5">
      <c r="A11" s="334" t="s">
        <v>764</v>
      </c>
      <c r="G11" s="133"/>
    </row>
    <row r="12" spans="1:7" ht="16.5">
      <c r="A12" s="334" t="s">
        <v>765</v>
      </c>
      <c r="G12" s="133"/>
    </row>
    <row r="13" spans="1:7" ht="15.75" customHeight="1">
      <c r="A13" s="358" t="s">
        <v>863</v>
      </c>
      <c r="G13" s="133"/>
    </row>
    <row r="14" spans="1:7" ht="33">
      <c r="A14" s="357" t="s">
        <v>864</v>
      </c>
      <c r="G14" s="133"/>
    </row>
    <row r="15" spans="1:7" ht="33">
      <c r="A15" s="356" t="s">
        <v>991</v>
      </c>
      <c r="G15" s="134"/>
    </row>
    <row r="16" spans="1:7" ht="4.5" customHeight="1" thickBot="1">
      <c r="A16" s="359"/>
    </row>
    <row r="17" spans="1:1" ht="31.5" customHeight="1">
      <c r="A17" s="357" t="s">
        <v>863</v>
      </c>
    </row>
    <row r="18" spans="1:1" ht="33">
      <c r="A18" s="357" t="s">
        <v>864</v>
      </c>
    </row>
    <row r="19" spans="1:1" ht="30.75" customHeight="1" thickBot="1">
      <c r="A19" s="338" t="s">
        <v>992</v>
      </c>
    </row>
    <row r="20" spans="1:1" ht="49.5" customHeight="1" thickBot="1">
      <c r="A20" s="338" t="s">
        <v>993</v>
      </c>
    </row>
    <row r="21" spans="1:1" ht="7.5" customHeight="1">
      <c r="A21" s="339"/>
    </row>
    <row r="22" spans="1:1" ht="31.5" customHeight="1">
      <c r="A22" s="356" t="s">
        <v>865</v>
      </c>
    </row>
    <row r="23" spans="1:1" ht="0.75" customHeight="1" thickBot="1">
      <c r="A23" s="340"/>
    </row>
    <row r="24" spans="1:1" ht="45.75" customHeight="1" thickBot="1">
      <c r="A24" s="341" t="s">
        <v>1038</v>
      </c>
    </row>
    <row r="25" spans="1:1" ht="99.75" customHeight="1" thickBot="1">
      <c r="A25" s="342" t="s">
        <v>1039</v>
      </c>
    </row>
    <row r="26" spans="1:1" ht="8.25" customHeight="1">
      <c r="A26" s="343"/>
    </row>
    <row r="27" spans="1:1" ht="98.25" customHeight="1">
      <c r="A27" s="344" t="s">
        <v>1040</v>
      </c>
    </row>
    <row r="28" spans="1:1" ht="12.75" customHeight="1" thickBot="1">
      <c r="A28" s="340"/>
    </row>
    <row r="29" spans="1:1" ht="16.5">
      <c r="A29" s="337" t="s">
        <v>866</v>
      </c>
    </row>
    <row r="30" spans="1:1" ht="9" customHeight="1" thickBot="1">
      <c r="A30" s="340"/>
    </row>
    <row r="31" spans="1:1" ht="33">
      <c r="A31" s="345" t="s">
        <v>867</v>
      </c>
    </row>
    <row r="32" spans="1:1" ht="16.5">
      <c r="A32" s="345" t="s">
        <v>868</v>
      </c>
    </row>
    <row r="33" spans="1:1" ht="8.25" customHeight="1" thickBot="1">
      <c r="A33" s="346"/>
    </row>
    <row r="34" spans="1:1" ht="16.5">
      <c r="A34" s="345" t="s">
        <v>976</v>
      </c>
    </row>
    <row r="35" spans="1:1" ht="16.5">
      <c r="A35" s="345" t="s">
        <v>977</v>
      </c>
    </row>
    <row r="36" spans="1:1" ht="7.5" customHeight="1" thickBot="1">
      <c r="A36" s="347"/>
    </row>
    <row r="37" spans="1:1" ht="17.25" thickBot="1">
      <c r="A37" s="348" t="s">
        <v>978</v>
      </c>
    </row>
    <row r="38" spans="1:1" ht="16.5">
      <c r="A38" s="349"/>
    </row>
    <row r="39" spans="1:1" ht="16.5">
      <c r="A39" s="334" t="s">
        <v>766</v>
      </c>
    </row>
    <row r="40" spans="1:1" ht="16.5">
      <c r="A40" s="334" t="s">
        <v>869</v>
      </c>
    </row>
    <row r="41" spans="1:1" ht="16.5">
      <c r="A41" s="334" t="s">
        <v>732</v>
      </c>
    </row>
    <row r="42" spans="1:1" ht="15.75">
      <c r="A42" s="295"/>
    </row>
    <row r="43" spans="1:1" ht="33">
      <c r="A43" s="350" t="s">
        <v>767</v>
      </c>
    </row>
    <row r="44" spans="1:1" ht="16.5">
      <c r="A44" s="350" t="s">
        <v>591</v>
      </c>
    </row>
    <row r="45" spans="1:1" ht="33">
      <c r="A45" s="350" t="s">
        <v>768</v>
      </c>
    </row>
    <row r="46" spans="1:1" ht="16.5">
      <c r="A46" s="350" t="s">
        <v>870</v>
      </c>
    </row>
    <row r="47" spans="1:1" ht="33">
      <c r="A47" s="350" t="s">
        <v>872</v>
      </c>
    </row>
    <row r="48" spans="1:1" ht="16.5">
      <c r="A48" s="350" t="s">
        <v>871</v>
      </c>
    </row>
    <row r="49" spans="1:1" ht="16.5">
      <c r="A49" s="350" t="s">
        <v>769</v>
      </c>
    </row>
    <row r="50" spans="1:1" ht="16.5">
      <c r="A50" s="350" t="s">
        <v>770</v>
      </c>
    </row>
    <row r="51" spans="1:1" ht="16.5">
      <c r="A51" s="350" t="s">
        <v>771</v>
      </c>
    </row>
    <row r="52" spans="1:1" ht="16.5">
      <c r="A52" s="350" t="s">
        <v>772</v>
      </c>
    </row>
    <row r="53" spans="1:1" ht="16.5">
      <c r="A53" s="350" t="s">
        <v>873</v>
      </c>
    </row>
    <row r="54" spans="1:1" ht="16.5">
      <c r="A54" s="350" t="s">
        <v>773</v>
      </c>
    </row>
    <row r="55" spans="1:1" ht="16.5">
      <c r="A55" s="350" t="s">
        <v>874</v>
      </c>
    </row>
    <row r="56" spans="1:1" ht="16.5">
      <c r="A56" s="350" t="s">
        <v>774</v>
      </c>
    </row>
    <row r="57" spans="1:1" ht="16.5">
      <c r="A57" s="350" t="s">
        <v>775</v>
      </c>
    </row>
    <row r="58" spans="1:1" ht="16.5">
      <c r="A58" s="350" t="s">
        <v>776</v>
      </c>
    </row>
    <row r="59" spans="1:1" ht="16.5">
      <c r="A59" s="350" t="s">
        <v>777</v>
      </c>
    </row>
    <row r="60" spans="1:1" ht="16.5">
      <c r="A60" s="350" t="s">
        <v>778</v>
      </c>
    </row>
    <row r="61" spans="1:1" ht="16.5">
      <c r="A61" s="350" t="s">
        <v>779</v>
      </c>
    </row>
    <row r="62" spans="1:1" ht="16.5">
      <c r="A62" s="350" t="s">
        <v>780</v>
      </c>
    </row>
    <row r="63" spans="1:1" ht="16.5">
      <c r="A63" s="350" t="s">
        <v>781</v>
      </c>
    </row>
    <row r="64" spans="1:1" ht="16.5">
      <c r="A64" s="350" t="s">
        <v>782</v>
      </c>
    </row>
    <row r="65" spans="1:1" ht="16.5">
      <c r="A65" s="350" t="s">
        <v>783</v>
      </c>
    </row>
    <row r="66" spans="1:1" ht="16.5">
      <c r="A66" s="350" t="s">
        <v>784</v>
      </c>
    </row>
    <row r="67" spans="1:1" ht="16.5">
      <c r="A67" s="350" t="s">
        <v>785</v>
      </c>
    </row>
    <row r="68" spans="1:1" ht="16.5">
      <c r="A68" s="350" t="s">
        <v>786</v>
      </c>
    </row>
    <row r="69" spans="1:1" ht="16.5">
      <c r="A69" s="350" t="s">
        <v>787</v>
      </c>
    </row>
    <row r="70" spans="1:1" ht="16.5">
      <c r="A70" s="350" t="s">
        <v>613</v>
      </c>
    </row>
    <row r="71" spans="1:1" ht="16.5">
      <c r="A71" s="350" t="s">
        <v>788</v>
      </c>
    </row>
    <row r="72" spans="1:1" ht="16.5">
      <c r="A72" s="350" t="s">
        <v>615</v>
      </c>
    </row>
    <row r="73" spans="1:1" ht="16.5">
      <c r="A73" s="350" t="s">
        <v>789</v>
      </c>
    </row>
    <row r="74" spans="1:1" ht="16.5">
      <c r="A74" s="350" t="s">
        <v>790</v>
      </c>
    </row>
    <row r="75" spans="1:1" ht="16.5">
      <c r="A75" s="350" t="s">
        <v>791</v>
      </c>
    </row>
    <row r="76" spans="1:1" ht="16.5">
      <c r="A76" s="350" t="s">
        <v>792</v>
      </c>
    </row>
    <row r="77" spans="1:1" ht="16.5">
      <c r="A77" s="350" t="s">
        <v>793</v>
      </c>
    </row>
    <row r="78" spans="1:1" ht="16.5">
      <c r="A78" s="350" t="s">
        <v>794</v>
      </c>
    </row>
    <row r="79" spans="1:1" ht="16.5">
      <c r="A79" s="350" t="s">
        <v>795</v>
      </c>
    </row>
    <row r="80" spans="1:1" ht="16.5">
      <c r="A80" s="350" t="s">
        <v>796</v>
      </c>
    </row>
    <row r="81" spans="1:1" ht="16.5">
      <c r="A81" s="350" t="s">
        <v>770</v>
      </c>
    </row>
    <row r="82" spans="1:1" ht="16.5">
      <c r="A82" s="350" t="s">
        <v>1052</v>
      </c>
    </row>
    <row r="83" spans="1:1" ht="16.5">
      <c r="A83" s="350" t="s">
        <v>770</v>
      </c>
    </row>
    <row r="84" spans="1:1" ht="16.5">
      <c r="A84" s="350" t="s">
        <v>797</v>
      </c>
    </row>
    <row r="85" spans="1:1" ht="16.5">
      <c r="A85" s="350" t="s">
        <v>792</v>
      </c>
    </row>
    <row r="86" spans="1:1" ht="16.5">
      <c r="A86" s="350" t="s">
        <v>797</v>
      </c>
    </row>
    <row r="87" spans="1:1" ht="16.5">
      <c r="A87" s="350" t="s">
        <v>628</v>
      </c>
    </row>
    <row r="88" spans="1:1" ht="16.5">
      <c r="A88" s="350" t="s">
        <v>798</v>
      </c>
    </row>
    <row r="89" spans="1:1" ht="16.5">
      <c r="A89" s="350" t="s">
        <v>776</v>
      </c>
    </row>
    <row r="90" spans="1:1" ht="16.5">
      <c r="A90" s="350" t="s">
        <v>799</v>
      </c>
    </row>
    <row r="91" spans="1:1" ht="16.5">
      <c r="A91" s="350" t="s">
        <v>800</v>
      </c>
    </row>
    <row r="92" spans="1:1" ht="16.5">
      <c r="A92" s="350" t="s">
        <v>801</v>
      </c>
    </row>
    <row r="93" spans="1:1" ht="16.5">
      <c r="A93" s="350" t="s">
        <v>776</v>
      </c>
    </row>
    <row r="94" spans="1:1" ht="16.5">
      <c r="A94" s="350" t="s">
        <v>802</v>
      </c>
    </row>
    <row r="95" spans="1:1" ht="16.5">
      <c r="A95" s="350" t="s">
        <v>782</v>
      </c>
    </row>
    <row r="96" spans="1:1" ht="16.5">
      <c r="A96" s="350" t="s">
        <v>803</v>
      </c>
    </row>
    <row r="97" spans="1:1" ht="16.5">
      <c r="A97" s="350" t="s">
        <v>794</v>
      </c>
    </row>
    <row r="98" spans="1:1" ht="16.5">
      <c r="A98" s="350" t="s">
        <v>804</v>
      </c>
    </row>
    <row r="99" spans="1:1" ht="16.5">
      <c r="A99" s="350" t="s">
        <v>786</v>
      </c>
    </row>
    <row r="100" spans="1:1" ht="16.5">
      <c r="A100" s="350" t="s">
        <v>805</v>
      </c>
    </row>
    <row r="101" spans="1:1" ht="16.5">
      <c r="A101" s="350" t="s">
        <v>794</v>
      </c>
    </row>
    <row r="102" spans="1:1" ht="16.5">
      <c r="A102" s="350" t="s">
        <v>806</v>
      </c>
    </row>
    <row r="103" spans="1:1" ht="16.5">
      <c r="A103" s="350" t="s">
        <v>786</v>
      </c>
    </row>
    <row r="104" spans="1:1" ht="16.5">
      <c r="A104" s="350" t="s">
        <v>807</v>
      </c>
    </row>
    <row r="105" spans="1:1" ht="16.5">
      <c r="A105" s="350" t="s">
        <v>808</v>
      </c>
    </row>
    <row r="106" spans="1:1" ht="16.5">
      <c r="A106" s="350" t="s">
        <v>809</v>
      </c>
    </row>
    <row r="107" spans="1:1" ht="16.5">
      <c r="A107" s="350" t="s">
        <v>810</v>
      </c>
    </row>
    <row r="108" spans="1:1" ht="16.5">
      <c r="A108" s="350" t="s">
        <v>811</v>
      </c>
    </row>
    <row r="109" spans="1:1" ht="16.5">
      <c r="A109" s="350" t="s">
        <v>812</v>
      </c>
    </row>
    <row r="110" spans="1:1" ht="16.5">
      <c r="A110" s="350" t="s">
        <v>813</v>
      </c>
    </row>
    <row r="111" spans="1:1" ht="16.5">
      <c r="A111" s="350" t="s">
        <v>660</v>
      </c>
    </row>
    <row r="112" spans="1:1" ht="16.5">
      <c r="A112" s="350" t="s">
        <v>661</v>
      </c>
    </row>
    <row r="113" spans="1:1" ht="16.5">
      <c r="A113" s="350" t="s">
        <v>814</v>
      </c>
    </row>
    <row r="114" spans="1:1" ht="16.5">
      <c r="A114" s="350" t="s">
        <v>664</v>
      </c>
    </row>
    <row r="115" spans="1:1" ht="16.5">
      <c r="A115" s="350" t="s">
        <v>1051</v>
      </c>
    </row>
    <row r="116" spans="1:1" ht="16.5">
      <c r="A116" s="350" t="s">
        <v>815</v>
      </c>
    </row>
    <row r="117" spans="1:1" ht="16.5">
      <c r="A117" s="350" t="s">
        <v>816</v>
      </c>
    </row>
    <row r="118" spans="1:1" ht="16.5">
      <c r="A118" s="350" t="s">
        <v>817</v>
      </c>
    </row>
    <row r="119" spans="1:1" ht="16.5">
      <c r="A119" s="335" t="s">
        <v>667</v>
      </c>
    </row>
    <row r="120" spans="1:1" ht="16.5">
      <c r="A120" s="351" t="s">
        <v>277</v>
      </c>
    </row>
    <row r="121" spans="1:1" ht="16.5">
      <c r="A121" s="352" t="s">
        <v>818</v>
      </c>
    </row>
    <row r="122" spans="1:1" ht="16.5">
      <c r="A122" s="353" t="s">
        <v>279</v>
      </c>
    </row>
    <row r="123" spans="1:1" ht="16.5">
      <c r="A123" s="352" t="s">
        <v>875</v>
      </c>
    </row>
    <row r="124" spans="1:1" ht="16.5">
      <c r="A124" s="352" t="s">
        <v>876</v>
      </c>
    </row>
    <row r="125" spans="1:1" ht="16.5">
      <c r="A125" s="352" t="s">
        <v>877</v>
      </c>
    </row>
    <row r="126" spans="1:1" ht="16.5">
      <c r="A126" s="352" t="s">
        <v>286</v>
      </c>
    </row>
    <row r="127" spans="1:1" ht="16.5">
      <c r="A127" s="352" t="s">
        <v>287</v>
      </c>
    </row>
    <row r="128" spans="1:1" ht="16.5">
      <c r="A128" s="352" t="s">
        <v>878</v>
      </c>
    </row>
    <row r="129" spans="1:1" ht="16.5">
      <c r="A129" s="352" t="s">
        <v>290</v>
      </c>
    </row>
    <row r="130" spans="1:1" ht="16.5">
      <c r="A130" s="352" t="s">
        <v>908</v>
      </c>
    </row>
    <row r="131" spans="1:1" ht="16.5">
      <c r="A131" s="352" t="s">
        <v>879</v>
      </c>
    </row>
    <row r="132" spans="1:1" ht="16.5">
      <c r="A132" s="352" t="s">
        <v>295</v>
      </c>
    </row>
    <row r="133" spans="1:1" ht="33">
      <c r="A133" s="352" t="s">
        <v>880</v>
      </c>
    </row>
    <row r="134" spans="1:1" ht="16.5">
      <c r="A134" s="352" t="s">
        <v>298</v>
      </c>
    </row>
    <row r="135" spans="1:1" ht="16.5">
      <c r="A135" s="352" t="s">
        <v>299</v>
      </c>
    </row>
    <row r="136" spans="1:1" ht="16.5">
      <c r="A136" s="352" t="s">
        <v>882</v>
      </c>
    </row>
    <row r="137" spans="1:1" ht="16.5">
      <c r="A137" s="352" t="s">
        <v>883</v>
      </c>
    </row>
    <row r="138" spans="1:1" ht="16.5">
      <c r="A138" s="352" t="s">
        <v>881</v>
      </c>
    </row>
    <row r="139" spans="1:1" ht="16.5">
      <c r="A139" s="352" t="s">
        <v>884</v>
      </c>
    </row>
    <row r="140" spans="1:1" ht="16.5">
      <c r="A140" s="352" t="s">
        <v>308</v>
      </c>
    </row>
    <row r="141" spans="1:1" ht="16.5">
      <c r="A141" s="352" t="s">
        <v>885</v>
      </c>
    </row>
    <row r="142" spans="1:1" ht="33">
      <c r="A142" s="352" t="s">
        <v>886</v>
      </c>
    </row>
    <row r="143" spans="1:1" ht="16.5">
      <c r="A143" s="352" t="s">
        <v>887</v>
      </c>
    </row>
    <row r="144" spans="1:1" ht="16.5">
      <c r="A144" s="352" t="s">
        <v>888</v>
      </c>
    </row>
    <row r="145" spans="1:1" ht="16.5">
      <c r="A145" s="352" t="s">
        <v>315</v>
      </c>
    </row>
    <row r="146" spans="1:1" ht="33">
      <c r="A146" s="352" t="s">
        <v>889</v>
      </c>
    </row>
    <row r="147" spans="1:1" ht="16.5">
      <c r="A147" s="352" t="s">
        <v>318</v>
      </c>
    </row>
    <row r="148" spans="1:1" ht="16.5">
      <c r="A148" s="352" t="s">
        <v>319</v>
      </c>
    </row>
    <row r="149" spans="1:1" ht="16.5">
      <c r="A149" s="352" t="s">
        <v>320</v>
      </c>
    </row>
    <row r="150" spans="1:1" ht="16.5">
      <c r="A150" s="352" t="s">
        <v>321</v>
      </c>
    </row>
    <row r="151" spans="1:1" ht="16.5">
      <c r="A151" s="352" t="s">
        <v>322</v>
      </c>
    </row>
    <row r="152" spans="1:1" ht="16.5">
      <c r="A152" s="352" t="s">
        <v>323</v>
      </c>
    </row>
    <row r="153" spans="1:1" ht="16.5">
      <c r="A153" s="352" t="s">
        <v>324</v>
      </c>
    </row>
    <row r="154" spans="1:1" ht="16.5">
      <c r="A154" s="352" t="s">
        <v>325</v>
      </c>
    </row>
    <row r="155" spans="1:1" ht="16.5">
      <c r="A155" s="352" t="s">
        <v>326</v>
      </c>
    </row>
    <row r="156" spans="1:1" ht="16.5">
      <c r="A156" s="352" t="s">
        <v>327</v>
      </c>
    </row>
    <row r="157" spans="1:1" ht="16.5">
      <c r="A157" s="352" t="s">
        <v>328</v>
      </c>
    </row>
    <row r="158" spans="1:1" ht="16.5">
      <c r="A158" s="352" t="s">
        <v>890</v>
      </c>
    </row>
    <row r="159" spans="1:1" ht="16.5">
      <c r="A159" s="352" t="s">
        <v>331</v>
      </c>
    </row>
    <row r="160" spans="1:1" ht="16.5">
      <c r="A160" s="352" t="s">
        <v>332</v>
      </c>
    </row>
    <row r="161" spans="1:1" ht="16.5">
      <c r="A161" s="352" t="s">
        <v>891</v>
      </c>
    </row>
    <row r="162" spans="1:1" ht="16.5">
      <c r="A162" s="352" t="s">
        <v>892</v>
      </c>
    </row>
    <row r="163" spans="1:1" ht="16.5">
      <c r="A163" s="352" t="s">
        <v>893</v>
      </c>
    </row>
    <row r="164" spans="1:1" ht="16.5">
      <c r="A164" s="352" t="s">
        <v>339</v>
      </c>
    </row>
    <row r="165" spans="1:1" ht="16.5">
      <c r="A165" s="352" t="s">
        <v>340</v>
      </c>
    </row>
    <row r="166" spans="1:1" ht="16.5">
      <c r="A166" s="352" t="s">
        <v>341</v>
      </c>
    </row>
    <row r="167" spans="1:1" ht="16.5">
      <c r="A167" s="352" t="s">
        <v>342</v>
      </c>
    </row>
    <row r="168" spans="1:1" ht="16.5">
      <c r="A168" s="352" t="s">
        <v>894</v>
      </c>
    </row>
    <row r="169" spans="1:1" ht="16.5">
      <c r="A169" s="352" t="s">
        <v>895</v>
      </c>
    </row>
    <row r="170" spans="1:1" ht="16.5">
      <c r="A170" s="352" t="s">
        <v>347</v>
      </c>
    </row>
    <row r="171" spans="1:1" ht="16.5">
      <c r="A171" s="352" t="s">
        <v>896</v>
      </c>
    </row>
    <row r="172" spans="1:1" ht="16.5">
      <c r="A172" s="352" t="s">
        <v>350</v>
      </c>
    </row>
    <row r="173" spans="1:1" ht="16.5">
      <c r="A173" s="352" t="s">
        <v>351</v>
      </c>
    </row>
    <row r="174" spans="1:1" ht="16.5">
      <c r="A174" s="352" t="s">
        <v>352</v>
      </c>
    </row>
    <row r="175" spans="1:1" ht="16.5">
      <c r="A175" s="352" t="s">
        <v>897</v>
      </c>
    </row>
    <row r="176" spans="1:1" ht="16.5">
      <c r="A176" s="352" t="s">
        <v>355</v>
      </c>
    </row>
    <row r="177" spans="1:1" ht="16.5">
      <c r="A177" s="352" t="s">
        <v>898</v>
      </c>
    </row>
    <row r="178" spans="1:1" ht="16.5">
      <c r="A178" s="352" t="s">
        <v>358</v>
      </c>
    </row>
    <row r="179" spans="1:1" ht="16.5">
      <c r="A179" s="352" t="s">
        <v>899</v>
      </c>
    </row>
    <row r="180" spans="1:1" ht="21" customHeight="1">
      <c r="A180" s="352" t="s">
        <v>900</v>
      </c>
    </row>
    <row r="181" spans="1:1" ht="16.5">
      <c r="A181" s="352" t="s">
        <v>363</v>
      </c>
    </row>
    <row r="182" spans="1:1" ht="16.5">
      <c r="A182" s="352" t="s">
        <v>901</v>
      </c>
    </row>
    <row r="183" spans="1:1" ht="16.5">
      <c r="A183" s="352" t="s">
        <v>902</v>
      </c>
    </row>
    <row r="184" spans="1:1" ht="16.5">
      <c r="A184" s="352" t="s">
        <v>368</v>
      </c>
    </row>
    <row r="185" spans="1:1" ht="16.5">
      <c r="A185" s="352" t="s">
        <v>369</v>
      </c>
    </row>
    <row r="186" spans="1:1" ht="16.5">
      <c r="A186" s="352" t="s">
        <v>370</v>
      </c>
    </row>
    <row r="187" spans="1:1" ht="16.5">
      <c r="A187" s="352" t="s">
        <v>371</v>
      </c>
    </row>
    <row r="188" spans="1:1" ht="16.5">
      <c r="A188" s="352" t="s">
        <v>372</v>
      </c>
    </row>
    <row r="189" spans="1:1" ht="16.5">
      <c r="A189" s="352" t="s">
        <v>373</v>
      </c>
    </row>
    <row r="190" spans="1:1" ht="16.5">
      <c r="A190" s="352" t="s">
        <v>374</v>
      </c>
    </row>
    <row r="191" spans="1:1" ht="16.5">
      <c r="A191" s="352" t="s">
        <v>903</v>
      </c>
    </row>
    <row r="192" spans="1:1" ht="16.5">
      <c r="A192" s="352" t="s">
        <v>904</v>
      </c>
    </row>
    <row r="193" spans="1:1" ht="16.5">
      <c r="A193" s="352" t="s">
        <v>379</v>
      </c>
    </row>
    <row r="194" spans="1:1" ht="16.5">
      <c r="A194" s="352" t="s">
        <v>905</v>
      </c>
    </row>
    <row r="195" spans="1:1" ht="16.5">
      <c r="A195" s="352" t="s">
        <v>906</v>
      </c>
    </row>
    <row r="196" spans="1:1" ht="16.5">
      <c r="A196" s="352" t="s">
        <v>738</v>
      </c>
    </row>
    <row r="197" spans="1:1" ht="16.5">
      <c r="A197" s="352" t="s">
        <v>221</v>
      </c>
    </row>
    <row r="198" spans="1:1" ht="16.5">
      <c r="A198" s="352" t="s">
        <v>1071</v>
      </c>
    </row>
    <row r="199" spans="1:1" ht="16.5">
      <c r="A199" s="153" t="s">
        <v>670</v>
      </c>
    </row>
    <row r="200" spans="1:1" ht="16.5">
      <c r="A200" s="351" t="s">
        <v>97</v>
      </c>
    </row>
    <row r="201" spans="1:1" ht="16.5">
      <c r="A201" s="350" t="s">
        <v>103</v>
      </c>
    </row>
    <row r="202" spans="1:1" ht="16.5">
      <c r="A202" s="352" t="s">
        <v>819</v>
      </c>
    </row>
    <row r="203" spans="1:1" ht="33">
      <c r="A203" s="350" t="s">
        <v>909</v>
      </c>
    </row>
    <row r="204" spans="1:1" ht="16.5">
      <c r="A204" s="350" t="s">
        <v>100</v>
      </c>
    </row>
    <row r="205" spans="1:1" ht="16.5">
      <c r="A205" s="350" t="s">
        <v>820</v>
      </c>
    </row>
    <row r="206" spans="1:1" ht="16.5">
      <c r="A206" s="350" t="s">
        <v>821</v>
      </c>
    </row>
    <row r="207" spans="1:1" ht="16.5">
      <c r="A207" s="350" t="s">
        <v>822</v>
      </c>
    </row>
    <row r="208" spans="1:1" ht="16.5">
      <c r="A208" s="350" t="s">
        <v>823</v>
      </c>
    </row>
    <row r="209" spans="1:1" ht="16.5">
      <c r="A209" s="350" t="s">
        <v>824</v>
      </c>
    </row>
    <row r="210" spans="1:1" ht="16.5">
      <c r="A210" s="350" t="s">
        <v>825</v>
      </c>
    </row>
    <row r="211" spans="1:1" ht="16.5">
      <c r="A211" s="350" t="s">
        <v>826</v>
      </c>
    </row>
    <row r="212" spans="1:1" ht="16.5">
      <c r="A212" s="350" t="s">
        <v>827</v>
      </c>
    </row>
    <row r="213" spans="1:1" ht="16.5">
      <c r="A213" s="350" t="s">
        <v>828</v>
      </c>
    </row>
    <row r="214" spans="1:1" ht="16.5">
      <c r="A214" s="350" t="s">
        <v>829</v>
      </c>
    </row>
    <row r="215" spans="1:1" ht="16.5">
      <c r="A215" s="350" t="s">
        <v>830</v>
      </c>
    </row>
    <row r="216" spans="1:1" ht="16.5">
      <c r="A216" s="350" t="s">
        <v>831</v>
      </c>
    </row>
    <row r="217" spans="1:1" ht="16.5">
      <c r="A217" s="350" t="s">
        <v>832</v>
      </c>
    </row>
    <row r="218" spans="1:1" ht="16.5">
      <c r="A218" s="350" t="s">
        <v>833</v>
      </c>
    </row>
    <row r="219" spans="1:1" ht="16.5">
      <c r="A219" s="350" t="s">
        <v>834</v>
      </c>
    </row>
    <row r="220" spans="1:1" ht="16.5">
      <c r="A220" s="350" t="s">
        <v>835</v>
      </c>
    </row>
    <row r="221" spans="1:1" ht="16.5">
      <c r="A221" s="350" t="s">
        <v>836</v>
      </c>
    </row>
    <row r="222" spans="1:1" ht="16.5">
      <c r="A222" s="350" t="s">
        <v>837</v>
      </c>
    </row>
    <row r="223" spans="1:1" ht="16.5">
      <c r="A223" s="350" t="s">
        <v>147</v>
      </c>
    </row>
    <row r="224" spans="1:1" ht="16.5">
      <c r="A224" s="350" t="s">
        <v>838</v>
      </c>
    </row>
    <row r="225" spans="1:1" ht="16.5">
      <c r="A225" s="350" t="s">
        <v>150</v>
      </c>
    </row>
    <row r="226" spans="1:1" ht="16.5">
      <c r="A226" s="350" t="s">
        <v>151</v>
      </c>
    </row>
    <row r="227" spans="1:1" ht="16.5">
      <c r="A227" s="350" t="s">
        <v>152</v>
      </c>
    </row>
    <row r="228" spans="1:1" ht="16.5">
      <c r="A228" s="350" t="s">
        <v>839</v>
      </c>
    </row>
    <row r="229" spans="1:1" ht="16.5">
      <c r="A229" s="350" t="s">
        <v>155</v>
      </c>
    </row>
    <row r="230" spans="1:1" ht="33">
      <c r="A230" s="350" t="s">
        <v>910</v>
      </c>
    </row>
    <row r="231" spans="1:1" ht="16.5">
      <c r="A231" s="350" t="s">
        <v>158</v>
      </c>
    </row>
    <row r="232" spans="1:1" ht="16.5">
      <c r="A232" s="350" t="s">
        <v>672</v>
      </c>
    </row>
    <row r="233" spans="1:1" ht="16.5">
      <c r="A233" s="334" t="s">
        <v>673</v>
      </c>
    </row>
    <row r="234" spans="1:1" ht="16.5">
      <c r="A234" s="335" t="s">
        <v>674</v>
      </c>
    </row>
    <row r="235" spans="1:1" ht="16.5">
      <c r="A235" s="350" t="s">
        <v>559</v>
      </c>
    </row>
    <row r="236" spans="1:1" ht="16.5">
      <c r="A236" s="350" t="s">
        <v>560</v>
      </c>
    </row>
    <row r="237" spans="1:1" ht="16.5">
      <c r="A237" s="350" t="s">
        <v>840</v>
      </c>
    </row>
    <row r="238" spans="1:1" ht="16.5">
      <c r="A238" s="350" t="s">
        <v>790</v>
      </c>
    </row>
    <row r="239" spans="1:1" ht="16.5">
      <c r="A239" s="350" t="s">
        <v>841</v>
      </c>
    </row>
    <row r="240" spans="1:1" ht="16.5">
      <c r="A240" s="350" t="s">
        <v>842</v>
      </c>
    </row>
    <row r="241" spans="1:1" ht="16.5">
      <c r="A241" s="334" t="s">
        <v>923</v>
      </c>
    </row>
    <row r="242" spans="1:1" ht="16.5">
      <c r="A242" s="335" t="s">
        <v>675</v>
      </c>
    </row>
    <row r="243" spans="1:1" ht="16.5">
      <c r="A243" s="350" t="s">
        <v>676</v>
      </c>
    </row>
    <row r="244" spans="1:1" ht="16.5">
      <c r="A244" s="350" t="s">
        <v>843</v>
      </c>
    </row>
    <row r="245" spans="1:1" ht="16.5">
      <c r="A245" s="350" t="s">
        <v>844</v>
      </c>
    </row>
    <row r="246" spans="1:1" ht="16.5">
      <c r="A246" s="350" t="s">
        <v>845</v>
      </c>
    </row>
    <row r="247" spans="1:1" ht="16.5">
      <c r="A247" s="350" t="s">
        <v>846</v>
      </c>
    </row>
    <row r="248" spans="1:1" ht="16.5">
      <c r="A248" s="350" t="s">
        <v>847</v>
      </c>
    </row>
    <row r="249" spans="1:1" ht="16.5">
      <c r="A249" s="350" t="s">
        <v>848</v>
      </c>
    </row>
    <row r="250" spans="1:1" ht="33">
      <c r="A250" s="350" t="s">
        <v>849</v>
      </c>
    </row>
    <row r="251" spans="1:1" ht="16.5">
      <c r="A251" s="350" t="s">
        <v>850</v>
      </c>
    </row>
    <row r="252" spans="1:1" ht="16.5">
      <c r="A252" s="350" t="s">
        <v>851</v>
      </c>
    </row>
    <row r="253" spans="1:1" ht="16.5">
      <c r="A253" s="350" t="s">
        <v>852</v>
      </c>
    </row>
    <row r="254" spans="1:1" ht="16.5">
      <c r="A254" s="350" t="s">
        <v>853</v>
      </c>
    </row>
    <row r="255" spans="1:1" ht="16.5">
      <c r="A255" s="350" t="s">
        <v>854</v>
      </c>
    </row>
    <row r="256" spans="1:1" ht="16.5">
      <c r="A256" s="350" t="s">
        <v>260</v>
      </c>
    </row>
    <row r="257" spans="1:1" ht="16.5">
      <c r="A257" s="350" t="s">
        <v>855</v>
      </c>
    </row>
    <row r="258" spans="1:1" ht="16.5">
      <c r="A258" s="350" t="s">
        <v>263</v>
      </c>
    </row>
    <row r="259" spans="1:1" ht="16.5">
      <c r="A259" s="350" t="s">
        <v>856</v>
      </c>
    </row>
    <row r="260" spans="1:1" ht="16.5">
      <c r="A260" s="350" t="s">
        <v>857</v>
      </c>
    </row>
    <row r="261" spans="1:1" ht="16.5">
      <c r="A261" s="350" t="s">
        <v>858</v>
      </c>
    </row>
    <row r="262" spans="1:1" ht="16.5">
      <c r="A262" s="350" t="s">
        <v>859</v>
      </c>
    </row>
    <row r="263" spans="1:1" ht="16.5">
      <c r="A263" s="350" t="s">
        <v>860</v>
      </c>
    </row>
    <row r="264" spans="1:1" ht="16.5">
      <c r="A264" s="350" t="s">
        <v>861</v>
      </c>
    </row>
    <row r="265" spans="1:1" ht="16.5">
      <c r="A265" s="352" t="s">
        <v>938</v>
      </c>
    </row>
    <row r="266" spans="1:1" ht="16.5">
      <c r="A266" s="352" t="s">
        <v>907</v>
      </c>
    </row>
    <row r="267" spans="1:1" ht="16.5">
      <c r="A267" s="352" t="s">
        <v>271</v>
      </c>
    </row>
    <row r="268" spans="1:1" ht="16.5">
      <c r="A268" s="352" t="s">
        <v>272</v>
      </c>
    </row>
    <row r="269" spans="1:1" ht="16.5">
      <c r="A269" s="352" t="s">
        <v>939</v>
      </c>
    </row>
    <row r="270" spans="1:1" ht="16.5">
      <c r="A270" s="334" t="s">
        <v>715</v>
      </c>
    </row>
    <row r="271" spans="1:1" ht="16.5">
      <c r="A271" s="335" t="s">
        <v>862</v>
      </c>
    </row>
    <row r="272" spans="1:1" ht="16.5">
      <c r="A272" s="350" t="s">
        <v>716</v>
      </c>
    </row>
    <row r="273" spans="1:1" ht="16.5">
      <c r="A273" s="350" t="s">
        <v>945</v>
      </c>
    </row>
    <row r="274" spans="1:1" ht="16.5">
      <c r="A274" s="349"/>
    </row>
    <row r="275" spans="1:1" ht="16.5">
      <c r="A275" s="334" t="s">
        <v>717</v>
      </c>
    </row>
    <row r="276" spans="1:1" ht="16.5">
      <c r="A276" s="335" t="s">
        <v>718</v>
      </c>
    </row>
    <row r="277" spans="1:1" ht="15.75">
      <c r="A277" s="366" t="s">
        <v>940</v>
      </c>
    </row>
    <row r="278" spans="1:1" ht="15.75">
      <c r="A278" s="165"/>
    </row>
    <row r="279" spans="1:1" ht="15.75">
      <c r="A279" s="165"/>
    </row>
    <row r="280" spans="1:1" ht="16.5">
      <c r="A280" s="349" t="s">
        <v>1068</v>
      </c>
    </row>
    <row r="281" spans="1:1">
      <c r="A281" s="360"/>
    </row>
    <row r="282" spans="1:1">
      <c r="A282" s="360"/>
    </row>
    <row r="283" spans="1:1">
      <c r="A283" s="360"/>
    </row>
    <row r="284" spans="1:1">
      <c r="A284" s="360"/>
    </row>
    <row r="285" spans="1:1">
      <c r="A285" s="360"/>
    </row>
    <row r="286" spans="1:1">
      <c r="A286" s="360"/>
    </row>
    <row r="287" spans="1:1">
      <c r="A287" s="360"/>
    </row>
    <row r="288" spans="1:1">
      <c r="A288" s="360"/>
    </row>
    <row r="289" spans="1:1">
      <c r="A289" s="360"/>
    </row>
    <row r="290" spans="1:1">
      <c r="A290" s="360"/>
    </row>
    <row r="291" spans="1:1">
      <c r="A291" s="361"/>
    </row>
    <row r="292" spans="1:1">
      <c r="A292" s="361"/>
    </row>
    <row r="293" spans="1:1">
      <c r="A293" s="361"/>
    </row>
    <row r="294" spans="1:1">
      <c r="A294" s="361"/>
    </row>
    <row r="295" spans="1:1">
      <c r="A295" s="361"/>
    </row>
    <row r="296" spans="1:1">
      <c r="A296" s="361"/>
    </row>
    <row r="297" spans="1:1">
      <c r="A297" s="360"/>
    </row>
    <row r="298" spans="1:1">
      <c r="A298" s="527"/>
    </row>
    <row r="299" spans="1:1">
      <c r="A299" s="527"/>
    </row>
    <row r="300" spans="1:1" ht="16.5">
      <c r="A300" s="349"/>
    </row>
    <row r="301" spans="1:1">
      <c r="A301" s="361"/>
    </row>
    <row r="302" spans="1:1">
      <c r="A302" s="361"/>
    </row>
    <row r="303" spans="1:1">
      <c r="A303" s="361"/>
    </row>
    <row r="304" spans="1:1">
      <c r="A304" s="361"/>
    </row>
    <row r="305" spans="1:1">
      <c r="A305" s="361"/>
    </row>
    <row r="306" spans="1:1">
      <c r="A306" s="361"/>
    </row>
    <row r="307" spans="1:1">
      <c r="A307" s="528"/>
    </row>
    <row r="308" spans="1:1">
      <c r="A308" s="485"/>
    </row>
    <row r="309" spans="1:1">
      <c r="A309" s="362"/>
    </row>
    <row r="310" spans="1:1">
      <c r="A310" s="360"/>
    </row>
    <row r="311" spans="1:1">
      <c r="A311" s="361"/>
    </row>
    <row r="312" spans="1:1">
      <c r="A312" s="360"/>
    </row>
    <row r="313" spans="1:1">
      <c r="A313" s="360"/>
    </row>
    <row r="314" spans="1:1">
      <c r="A314" s="360"/>
    </row>
    <row r="315" spans="1:1">
      <c r="A315" s="360"/>
    </row>
    <row r="316" spans="1:1">
      <c r="A316" s="360"/>
    </row>
    <row r="317" spans="1:1">
      <c r="A317" s="360"/>
    </row>
    <row r="318" spans="1:1">
      <c r="A318" s="360"/>
    </row>
    <row r="319" spans="1:1" ht="15.75">
      <c r="A319" s="363"/>
    </row>
    <row r="320" spans="1:1">
      <c r="A320" s="364"/>
    </row>
    <row r="321" spans="1:1">
      <c r="A321" s="364"/>
    </row>
    <row r="322" spans="1:1">
      <c r="A322" s="364"/>
    </row>
    <row r="323" spans="1:1">
      <c r="A323" s="364"/>
    </row>
    <row r="324" spans="1:1">
      <c r="A324" s="364"/>
    </row>
    <row r="325" spans="1:1">
      <c r="A325" s="364"/>
    </row>
    <row r="326" spans="1:1">
      <c r="A326" s="364"/>
    </row>
    <row r="327" spans="1:1">
      <c r="A327" s="364"/>
    </row>
    <row r="328" spans="1:1">
      <c r="A328" s="364"/>
    </row>
    <row r="329" spans="1:1">
      <c r="A329" s="364"/>
    </row>
    <row r="330" spans="1:1">
      <c r="A330" s="364"/>
    </row>
    <row r="331" spans="1:1" ht="15.75">
      <c r="A331" s="365"/>
    </row>
    <row r="332" spans="1:1">
      <c r="A332" s="360"/>
    </row>
    <row r="333" spans="1:1">
      <c r="A333" s="360"/>
    </row>
    <row r="334" spans="1:1">
      <c r="A334" s="360"/>
    </row>
    <row r="335" spans="1:1">
      <c r="A335" s="360"/>
    </row>
    <row r="336" spans="1:1">
      <c r="A336" s="360"/>
    </row>
    <row r="337" spans="1:1">
      <c r="A337" s="360"/>
    </row>
    <row r="338" spans="1:1">
      <c r="A338" s="360"/>
    </row>
    <row r="339" spans="1:1">
      <c r="A339" s="360"/>
    </row>
    <row r="340" spans="1:1" ht="15.75">
      <c r="A340" s="365"/>
    </row>
    <row r="341" spans="1:1">
      <c r="A341" s="360"/>
    </row>
    <row r="342" spans="1:1">
      <c r="A342" s="360"/>
    </row>
    <row r="343" spans="1:1">
      <c r="A343" s="360"/>
    </row>
    <row r="344" spans="1:1">
      <c r="A344" s="360"/>
    </row>
    <row r="345" spans="1:1">
      <c r="A345" s="360"/>
    </row>
    <row r="346" spans="1:1" ht="16.5">
      <c r="A346" s="349"/>
    </row>
    <row r="347" spans="1:1" ht="16.5">
      <c r="A347" s="349"/>
    </row>
    <row r="348" spans="1:1" ht="16.5">
      <c r="A348" s="349"/>
    </row>
    <row r="349" spans="1:1" ht="16.5">
      <c r="A349" s="349"/>
    </row>
  </sheetData>
  <mergeCells count="2">
    <mergeCell ref="A298:A299"/>
    <mergeCell ref="A307:A308"/>
  </mergeCells>
  <pageMargins left="0.7" right="0.7" top="0.75" bottom="0.75" header="0.3" footer="0.3"/>
  <pageSetup paperSize="9" scale="61" orientation="portrait" verticalDpi="0" r:id="rId1"/>
  <rowBreaks count="2" manualBreakCount="2">
    <brk id="227" max="1" man="1"/>
    <brk id="2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расчеты</vt:lpstr>
      <vt:lpstr>лаборатория</vt:lpstr>
      <vt:lpstr>затраты</vt:lpstr>
      <vt:lpstr>УЗИ и рентген</vt:lpstr>
      <vt:lpstr>расчет по специалистам</vt:lpstr>
      <vt:lpstr>эндоскопия</vt:lpstr>
      <vt:lpstr>стоим-ть медосмотров</vt:lpstr>
      <vt:lpstr>прейскурант</vt:lpstr>
      <vt:lpstr>перечень</vt:lpstr>
      <vt:lpstr>Лист1</vt:lpstr>
      <vt:lpstr>Лист2</vt:lpstr>
      <vt:lpstr>затраты!Область_печати</vt:lpstr>
      <vt:lpstr>лаборатория!Область_печати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User</cp:lastModifiedBy>
  <cp:lastPrinted>2024-05-06T05:41:38Z</cp:lastPrinted>
  <dcterms:created xsi:type="dcterms:W3CDTF">2018-11-14T12:19:02Z</dcterms:created>
  <dcterms:modified xsi:type="dcterms:W3CDTF">2025-08-26T13:21:13Z</dcterms:modified>
</cp:coreProperties>
</file>